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35" windowHeight="6750" tabRatio="678" activeTab="1"/>
  </bookViews>
  <sheets>
    <sheet name="Secano R. Murcia" sheetId="1" r:id="rId1"/>
    <sheet name="Regadio R. Murcia" sheetId="2" r:id="rId2"/>
  </sheets>
  <definedNames/>
  <calcPr fullCalcOnLoad="1"/>
</workbook>
</file>

<file path=xl/sharedStrings.xml><?xml version="1.0" encoding="utf-8"?>
<sst xmlns="http://schemas.openxmlformats.org/spreadsheetml/2006/main" count="239" uniqueCount="72">
  <si>
    <t>materia prima / materia activa</t>
  </si>
  <si>
    <t>coste total</t>
  </si>
  <si>
    <t>denominación</t>
  </si>
  <si>
    <t>horas/
máquina</t>
  </si>
  <si>
    <t>coste</t>
  </si>
  <si>
    <t>octubre</t>
  </si>
  <si>
    <t>labrar</t>
  </si>
  <si>
    <t/>
  </si>
  <si>
    <t>tractor+cultivador</t>
  </si>
  <si>
    <t>diciembre</t>
  </si>
  <si>
    <t>recogida de leña</t>
  </si>
  <si>
    <t>tractor + sarmentadora</t>
  </si>
  <si>
    <t>enero</t>
  </si>
  <si>
    <t>marzo</t>
  </si>
  <si>
    <t>azada + tijeras</t>
  </si>
  <si>
    <t>mayo</t>
  </si>
  <si>
    <t>tratamiento fitosanitario</t>
  </si>
  <si>
    <t>insecticida+fungicida</t>
  </si>
  <si>
    <t>poda en verde</t>
  </si>
  <si>
    <t>junio</t>
  </si>
  <si>
    <t>julio</t>
  </si>
  <si>
    <t>insecticida</t>
  </si>
  <si>
    <t>agosto</t>
  </si>
  <si>
    <t>septiembre</t>
  </si>
  <si>
    <t>tractor+remolque</t>
  </si>
  <si>
    <t>febrero</t>
  </si>
  <si>
    <t>tractor+atomizador</t>
  </si>
  <si>
    <t>estiércol de cabra</t>
  </si>
  <si>
    <t>MAQUINARIA</t>
  </si>
  <si>
    <t>tijeras y hacha</t>
  </si>
  <si>
    <t>dosis (kg/ha)</t>
  </si>
  <si>
    <t>tractor y topo</t>
  </si>
  <si>
    <t>TOTALES</t>
  </si>
  <si>
    <t>riego</t>
  </si>
  <si>
    <t>abril</t>
  </si>
  <si>
    <t>despunte</t>
  </si>
  <si>
    <t>despuntadora</t>
  </si>
  <si>
    <t>VIÑA SECANO</t>
  </si>
  <si>
    <t>Marco plantación: 2,55 x 2,55</t>
  </si>
  <si>
    <t>euros/   hora</t>
  </si>
  <si>
    <t>euros/ kg</t>
  </si>
  <si>
    <t>COSTE TOTAL (euros/ha)</t>
  </si>
  <si>
    <t>MANO DE OBRA</t>
  </si>
  <si>
    <t>MATERIAS PRIMAS</t>
  </si>
  <si>
    <t>LABOR DE CULTIVO</t>
  </si>
  <si>
    <t>MES</t>
  </si>
  <si>
    <t>horas</t>
  </si>
  <si>
    <t>estercolado (1)</t>
  </si>
  <si>
    <t>(1) En el estercolado se ha computado la parte proporcional a un año, ya que esta labor se realiza cada tres años. La dosis se calcula sobre materia seca.</t>
  </si>
  <si>
    <t>binado de cepas y eliminación de raíces</t>
  </si>
  <si>
    <t>mayo-junio</t>
  </si>
  <si>
    <t>recolección</t>
  </si>
  <si>
    <t>RESUMEN</t>
  </si>
  <si>
    <t>COSTE TOTAL POR KILO DE UVA</t>
  </si>
  <si>
    <t>COSTE €/kg</t>
  </si>
  <si>
    <t>Producción media: 3.500 kg/ha</t>
  </si>
  <si>
    <t>Marco plantación: 2,80 x 1,50</t>
  </si>
  <si>
    <t>Producción media: 7.000 kg/ha</t>
  </si>
  <si>
    <t>poda en seco y saneamiento brazos</t>
  </si>
  <si>
    <t>poda en seco</t>
  </si>
  <si>
    <t xml:space="preserve">tijeras </t>
  </si>
  <si>
    <r>
      <t>(2) El precio del agua se estima en 0,26 euros/m</t>
    </r>
    <r>
      <rPr>
        <sz val="8"/>
        <color indexed="8"/>
        <rFont val="Tahoma"/>
        <family val="2"/>
      </rPr>
      <t>3</t>
    </r>
  </si>
  <si>
    <r>
      <t>VOLUMEN AGUA (m</t>
    </r>
    <r>
      <rPr>
        <b/>
        <sz val="7"/>
        <color indexed="8"/>
        <rFont val="Tahoma"/>
        <family val="2"/>
      </rPr>
      <t>3/</t>
    </r>
    <r>
      <rPr>
        <b/>
        <sz val="8"/>
        <color indexed="8"/>
        <rFont val="Tahoma"/>
        <family val="2"/>
      </rPr>
      <t>ha</t>
    </r>
    <r>
      <rPr>
        <b/>
        <sz val="7"/>
        <color indexed="8"/>
        <rFont val="Tahoma"/>
        <family val="2"/>
      </rPr>
      <t xml:space="preserve">) </t>
    </r>
    <r>
      <rPr>
        <b/>
        <sz val="8"/>
        <color indexed="8"/>
        <rFont val="Tahoma"/>
        <family val="2"/>
      </rPr>
      <t>(2)</t>
    </r>
  </si>
  <si>
    <t>COSTE MEDIO TRIBUTOS:                                                                    (8,524 € / ha)</t>
  </si>
  <si>
    <t>COSTE DE IMPLANTACIÓN DEL CULTIVO: (10.703 € / 25 años vida útil cultivo = 428,12 €)</t>
  </si>
  <si>
    <t>COSTE LABORES:                                                                                  (1.603,00 €)</t>
  </si>
  <si>
    <t>VIÑA REGADÍO</t>
  </si>
  <si>
    <t>COSTE SEGURO COSECHA:                                       (0,021 €/kg x 3.500 kg = 73,50 €)</t>
  </si>
  <si>
    <t>COSTE DE IMPLANTACIÓN DEL CULTIVO:(14.857 € / 25 años vida útil cultivo = 594,28 €)</t>
  </si>
  <si>
    <t>COSTE MEDIO TRIBUTOS:                                                                    (18,60 € / ha)</t>
  </si>
  <si>
    <t>COSTE SEGURO COSECHA:                                         (0,021 € x 7.000 KG = 147,00 €)</t>
  </si>
  <si>
    <t>COSTE LABORES:                                                                                   (2.576,70 €)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</si>
</sst>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_-* #,##0.000\ _p_t_a_-;\-* #,##0.000\ _p_t_a_-;_-* &quot;-&quot;??\ _p_t_a_-;_-@_-"/>
    <numFmt numFmtId="174" formatCode="_-* #,##0.0\ _p_t_a_-;\-* #,##0.0\ _p_t_a_-;_-* &quot;-&quot;??\ _p_t_a_-;_-@_-"/>
    <numFmt numFmtId="175" formatCode="_-* #,##0\ _p_t_a_-;\-* #,##0\ _p_t_a_-;_-* &quot;-&quot;??\ _p_t_a_-;_-@_-"/>
    <numFmt numFmtId="176" formatCode="#,##0\ &quot;Pts&quot;;\-#,##0\ &quot;Pts&quot;"/>
    <numFmt numFmtId="177" formatCode="#,##0\ &quot;Pts&quot;;[Red]\-#,##0\ &quot;Pts&quot;"/>
    <numFmt numFmtId="178" formatCode="#,##0.00\ &quot;Pts&quot;;\-#,##0.00\ &quot;Pts&quot;"/>
    <numFmt numFmtId="179" formatCode="#,##0.00\ &quot;Pts&quot;;[Red]\-#,##0.00\ &quot;Pts&quot;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_-* #,##0.000\ _P_t_s_-;\-* #,##0.000\ _P_t_s_-;_-* &quot;-&quot;??\ _P_t_s_-;_-@_-"/>
    <numFmt numFmtId="188" formatCode="_-* #,##0.0\ _P_t_s_-;\-* #,##0.0\ _P_t_s_-;_-* &quot;-&quot;??\ _P_t_s_-;_-@_-"/>
    <numFmt numFmtId="189" formatCode="_-* #,##0\ _P_t_s_-;\-* #,##0\ _P_t_s_-;_-* &quot;-&quot;??\ _P_t_s_-;_-@_-"/>
    <numFmt numFmtId="190" formatCode="0.0"/>
    <numFmt numFmtId="191" formatCode="_-* #,##0.0\ _€_-;\-* #,##0.0\ _€_-;_-* &quot;-&quot;?\ _€_-;_-@_-"/>
    <numFmt numFmtId="192" formatCode="_-* #,##0.0000\ _p_t_a_-;\-* #,##0.0000\ _p_t_a_-;_-* &quot;-&quot;??\ _p_t_a_-;_-@_-"/>
    <numFmt numFmtId="193" formatCode="#,##0.000"/>
    <numFmt numFmtId="194" formatCode="#,##0.0000"/>
  </numFmts>
  <fonts count="45">
    <font>
      <sz val="10"/>
      <name val="Arial"/>
      <family val="0"/>
    </font>
    <font>
      <sz val="9"/>
      <name val="Tahoma"/>
      <family val="2"/>
    </font>
    <font>
      <b/>
      <sz val="8"/>
      <color indexed="8"/>
      <name val="Tahoma"/>
      <family val="2"/>
    </font>
    <font>
      <sz val="9"/>
      <color indexed="8"/>
      <name val="Tahoma"/>
      <family val="2"/>
    </font>
    <font>
      <b/>
      <sz val="12"/>
      <color indexed="8"/>
      <name val="Tahoma"/>
      <family val="2"/>
    </font>
    <font>
      <b/>
      <sz val="7"/>
      <color indexed="8"/>
      <name val="Tahoma"/>
      <family val="2"/>
    </font>
    <font>
      <sz val="10"/>
      <color indexed="8"/>
      <name val="Tahoma"/>
      <family val="2"/>
    </font>
    <font>
      <sz val="12"/>
      <color indexed="9"/>
      <name val="Tahoma"/>
      <family val="2"/>
    </font>
    <font>
      <sz val="10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46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174" fontId="2" fillId="0" borderId="13" xfId="46" applyNumberFormat="1" applyFont="1" applyBorder="1" applyAlignment="1">
      <alignment/>
    </xf>
    <xf numFmtId="3" fontId="2" fillId="0" borderId="13" xfId="0" applyNumberFormat="1" applyFont="1" applyBorder="1" applyAlignment="1">
      <alignment vertical="center"/>
    </xf>
    <xf numFmtId="174" fontId="2" fillId="0" borderId="14" xfId="46" applyNumberFormat="1" applyFont="1" applyBorder="1" applyAlignment="1">
      <alignment horizontal="center"/>
    </xf>
    <xf numFmtId="3" fontId="3" fillId="0" borderId="15" xfId="0" applyNumberFormat="1" applyFont="1" applyBorder="1" applyAlignment="1">
      <alignment vertical="center"/>
    </xf>
    <xf numFmtId="174" fontId="3" fillId="0" borderId="16" xfId="46" applyNumberFormat="1" applyFont="1" applyBorder="1" applyAlignment="1">
      <alignment vertical="center"/>
    </xf>
    <xf numFmtId="3" fontId="2" fillId="0" borderId="17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172" fontId="3" fillId="33" borderId="16" xfId="0" applyNumberFormat="1" applyFont="1" applyFill="1" applyBorder="1" applyAlignment="1">
      <alignment vertical="center"/>
    </xf>
    <xf numFmtId="3" fontId="3" fillId="33" borderId="16" xfId="0" applyNumberFormat="1" applyFont="1" applyFill="1" applyBorder="1" applyAlignment="1">
      <alignment horizontal="center" vertical="center"/>
    </xf>
    <xf numFmtId="174" fontId="3" fillId="33" borderId="16" xfId="46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vertical="center"/>
    </xf>
    <xf numFmtId="174" fontId="3" fillId="33" borderId="18" xfId="46" applyNumberFormat="1" applyFont="1" applyFill="1" applyBorder="1" applyAlignment="1">
      <alignment vertical="center"/>
    </xf>
    <xf numFmtId="174" fontId="3" fillId="0" borderId="18" xfId="46" applyNumberFormat="1" applyFont="1" applyBorder="1" applyAlignment="1">
      <alignment vertical="center"/>
    </xf>
    <xf numFmtId="3" fontId="3" fillId="33" borderId="19" xfId="0" applyNumberFormat="1" applyFont="1" applyFill="1" applyBorder="1" applyAlignment="1">
      <alignment vertical="center"/>
    </xf>
    <xf numFmtId="172" fontId="3" fillId="33" borderId="20" xfId="0" applyNumberFormat="1" applyFont="1" applyFill="1" applyBorder="1" applyAlignment="1">
      <alignment vertical="center"/>
    </xf>
    <xf numFmtId="3" fontId="3" fillId="33" borderId="20" xfId="0" applyNumberFormat="1" applyFont="1" applyFill="1" applyBorder="1" applyAlignment="1">
      <alignment horizontal="center" vertical="center"/>
    </xf>
    <xf numFmtId="174" fontId="3" fillId="33" borderId="21" xfId="46" applyNumberFormat="1" applyFont="1" applyFill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174" fontId="3" fillId="0" borderId="20" xfId="46" applyNumberFormat="1" applyFont="1" applyBorder="1" applyAlignment="1">
      <alignment vertical="center"/>
    </xf>
    <xf numFmtId="174" fontId="3" fillId="0" borderId="21" xfId="46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horizontal="center" vertical="center" wrapText="1"/>
    </xf>
    <xf numFmtId="171" fontId="3" fillId="0" borderId="24" xfId="46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 wrapText="1"/>
    </xf>
    <xf numFmtId="174" fontId="3" fillId="33" borderId="15" xfId="46" applyNumberFormat="1" applyFont="1" applyFill="1" applyBorder="1" applyAlignment="1">
      <alignment horizontal="center" vertical="center"/>
    </xf>
    <xf numFmtId="174" fontId="3" fillId="33" borderId="18" xfId="46" applyNumberFormat="1" applyFont="1" applyFill="1" applyBorder="1" applyAlignment="1">
      <alignment horizontal="center" vertical="center"/>
    </xf>
    <xf numFmtId="174" fontId="3" fillId="0" borderId="19" xfId="46" applyNumberFormat="1" applyFont="1" applyBorder="1" applyAlignment="1">
      <alignment horizontal="center" vertical="center"/>
    </xf>
    <xf numFmtId="174" fontId="3" fillId="0" borderId="20" xfId="46" applyNumberFormat="1" applyFont="1" applyBorder="1" applyAlignment="1">
      <alignment horizontal="center" vertical="center"/>
    </xf>
    <xf numFmtId="174" fontId="3" fillId="0" borderId="21" xfId="46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 wrapText="1"/>
    </xf>
    <xf numFmtId="3" fontId="3" fillId="0" borderId="27" xfId="0" applyNumberFormat="1" applyFont="1" applyBorder="1" applyAlignment="1">
      <alignment vertical="center" wrapText="1"/>
    </xf>
    <xf numFmtId="3" fontId="3" fillId="0" borderId="28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 wrapText="1"/>
    </xf>
    <xf numFmtId="3" fontId="3" fillId="33" borderId="30" xfId="0" applyNumberFormat="1" applyFont="1" applyFill="1" applyBorder="1" applyAlignment="1">
      <alignment vertical="center"/>
    </xf>
    <xf numFmtId="172" fontId="3" fillId="33" borderId="31" xfId="0" applyNumberFormat="1" applyFont="1" applyFill="1" applyBorder="1" applyAlignment="1">
      <alignment vertical="center"/>
    </xf>
    <xf numFmtId="3" fontId="3" fillId="33" borderId="31" xfId="0" applyNumberFormat="1" applyFont="1" applyFill="1" applyBorder="1" applyAlignment="1">
      <alignment horizontal="center" vertical="center"/>
    </xf>
    <xf numFmtId="174" fontId="3" fillId="33" borderId="32" xfId="46" applyNumberFormat="1" applyFont="1" applyFill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174" fontId="3" fillId="0" borderId="31" xfId="46" applyNumberFormat="1" applyFont="1" applyBorder="1" applyAlignment="1">
      <alignment vertical="center"/>
    </xf>
    <xf numFmtId="174" fontId="3" fillId="0" borderId="32" xfId="46" applyNumberFormat="1" applyFont="1" applyBorder="1" applyAlignment="1">
      <alignment vertical="center"/>
    </xf>
    <xf numFmtId="174" fontId="3" fillId="33" borderId="30" xfId="46" applyNumberFormat="1" applyFont="1" applyFill="1" applyBorder="1" applyAlignment="1">
      <alignment horizontal="center" vertical="center"/>
    </xf>
    <xf numFmtId="174" fontId="3" fillId="33" borderId="31" xfId="46" applyNumberFormat="1" applyFont="1" applyFill="1" applyBorder="1" applyAlignment="1">
      <alignment horizontal="center" vertical="center"/>
    </xf>
    <xf numFmtId="174" fontId="3" fillId="33" borderId="32" xfId="46" applyNumberFormat="1" applyFont="1" applyFill="1" applyBorder="1" applyAlignment="1">
      <alignment horizontal="center" vertical="center"/>
    </xf>
    <xf numFmtId="171" fontId="3" fillId="0" borderId="33" xfId="46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left" vertical="center"/>
    </xf>
    <xf numFmtId="3" fontId="3" fillId="0" borderId="35" xfId="0" applyNumberFormat="1" applyFont="1" applyBorder="1" applyAlignment="1">
      <alignment vertical="center" wrapText="1"/>
    </xf>
    <xf numFmtId="3" fontId="3" fillId="33" borderId="36" xfId="0" applyNumberFormat="1" applyFont="1" applyFill="1" applyBorder="1" applyAlignment="1">
      <alignment vertical="center"/>
    </xf>
    <xf numFmtId="172" fontId="3" fillId="33" borderId="37" xfId="0" applyNumberFormat="1" applyFont="1" applyFill="1" applyBorder="1" applyAlignment="1">
      <alignment vertical="center"/>
    </xf>
    <xf numFmtId="3" fontId="3" fillId="33" borderId="37" xfId="0" applyNumberFormat="1" applyFont="1" applyFill="1" applyBorder="1" applyAlignment="1">
      <alignment horizontal="center" vertical="center"/>
    </xf>
    <xf numFmtId="174" fontId="3" fillId="33" borderId="38" xfId="46" applyNumberFormat="1" applyFont="1" applyFill="1" applyBorder="1" applyAlignment="1">
      <alignment vertical="center"/>
    </xf>
    <xf numFmtId="3" fontId="3" fillId="0" borderId="36" xfId="0" applyNumberFormat="1" applyFont="1" applyBorder="1" applyAlignment="1">
      <alignment vertical="center" wrapText="1"/>
    </xf>
    <xf numFmtId="174" fontId="3" fillId="33" borderId="37" xfId="46" applyNumberFormat="1" applyFont="1" applyFill="1" applyBorder="1" applyAlignment="1">
      <alignment vertical="center"/>
    </xf>
    <xf numFmtId="174" fontId="3" fillId="0" borderId="36" xfId="46" applyNumberFormat="1" applyFont="1" applyBorder="1" applyAlignment="1">
      <alignment horizontal="center" vertical="center"/>
    </xf>
    <xf numFmtId="174" fontId="3" fillId="0" borderId="37" xfId="46" applyNumberFormat="1" applyFont="1" applyBorder="1" applyAlignment="1">
      <alignment horizontal="center" vertical="center"/>
    </xf>
    <xf numFmtId="174" fontId="3" fillId="0" borderId="38" xfId="46" applyNumberFormat="1" applyFont="1" applyBorder="1" applyAlignment="1">
      <alignment horizontal="center" vertical="center"/>
    </xf>
    <xf numFmtId="171" fontId="3" fillId="0" borderId="22" xfId="46" applyFont="1" applyBorder="1" applyAlignment="1">
      <alignment horizontal="center" vertical="center"/>
    </xf>
    <xf numFmtId="3" fontId="3" fillId="0" borderId="39" xfId="0" applyNumberFormat="1" applyFont="1" applyBorder="1" applyAlignment="1">
      <alignment vertical="center" wrapText="1"/>
    </xf>
    <xf numFmtId="3" fontId="3" fillId="33" borderId="17" xfId="0" applyNumberFormat="1" applyFont="1" applyFill="1" applyBorder="1" applyAlignment="1">
      <alignment vertical="center"/>
    </xf>
    <xf numFmtId="172" fontId="3" fillId="33" borderId="10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center" vertical="center"/>
    </xf>
    <xf numFmtId="174" fontId="3" fillId="33" borderId="11" xfId="46" applyNumberFormat="1" applyFont="1" applyFill="1" applyBorder="1" applyAlignment="1">
      <alignment vertical="center"/>
    </xf>
    <xf numFmtId="3" fontId="3" fillId="0" borderId="17" xfId="0" applyNumberFormat="1" applyFont="1" applyBorder="1" applyAlignment="1">
      <alignment vertical="center" wrapText="1"/>
    </xf>
    <xf numFmtId="174" fontId="3" fillId="0" borderId="10" xfId="46" applyNumberFormat="1" applyFont="1" applyBorder="1" applyAlignment="1">
      <alignment vertical="center"/>
    </xf>
    <xf numFmtId="174" fontId="3" fillId="0" borderId="11" xfId="46" applyNumberFormat="1" applyFont="1" applyBorder="1" applyAlignment="1">
      <alignment vertical="center"/>
    </xf>
    <xf numFmtId="174" fontId="3" fillId="0" borderId="17" xfId="46" applyNumberFormat="1" applyFont="1" applyBorder="1" applyAlignment="1">
      <alignment horizontal="center" vertical="center"/>
    </xf>
    <xf numFmtId="174" fontId="3" fillId="0" borderId="10" xfId="46" applyNumberFormat="1" applyFont="1" applyBorder="1" applyAlignment="1">
      <alignment horizontal="center" vertical="center"/>
    </xf>
    <xf numFmtId="171" fontId="3" fillId="0" borderId="23" xfId="46" applyFont="1" applyBorder="1" applyAlignment="1">
      <alignment horizontal="center" vertical="center"/>
    </xf>
    <xf numFmtId="3" fontId="3" fillId="0" borderId="40" xfId="0" applyNumberFormat="1" applyFont="1" applyBorder="1" applyAlignment="1">
      <alignment vertical="center"/>
    </xf>
    <xf numFmtId="3" fontId="1" fillId="0" borderId="41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174" fontId="3" fillId="0" borderId="14" xfId="46" applyNumberFormat="1" applyFont="1" applyBorder="1" applyAlignment="1">
      <alignment vertical="center"/>
    </xf>
    <xf numFmtId="174" fontId="3" fillId="0" borderId="13" xfId="46" applyNumberFormat="1" applyFont="1" applyBorder="1" applyAlignment="1">
      <alignment vertical="center"/>
    </xf>
    <xf numFmtId="174" fontId="3" fillId="33" borderId="12" xfId="46" applyNumberFormat="1" applyFont="1" applyFill="1" applyBorder="1" applyAlignment="1">
      <alignment horizontal="center" vertical="center"/>
    </xf>
    <xf numFmtId="174" fontId="3" fillId="33" borderId="13" xfId="46" applyNumberFormat="1" applyFont="1" applyFill="1" applyBorder="1" applyAlignment="1">
      <alignment horizontal="center" vertical="center"/>
    </xf>
    <xf numFmtId="174" fontId="3" fillId="33" borderId="14" xfId="46" applyNumberFormat="1" applyFont="1" applyFill="1" applyBorder="1" applyAlignment="1">
      <alignment horizontal="center" vertical="center"/>
    </xf>
    <xf numFmtId="171" fontId="3" fillId="0" borderId="42" xfId="46" applyFont="1" applyBorder="1" applyAlignment="1">
      <alignment horizontal="center" vertical="center"/>
    </xf>
    <xf numFmtId="3" fontId="3" fillId="0" borderId="43" xfId="0" applyNumberFormat="1" applyFont="1" applyBorder="1" applyAlignment="1">
      <alignment vertical="center" wrapText="1"/>
    </xf>
    <xf numFmtId="3" fontId="3" fillId="33" borderId="44" xfId="0" applyNumberFormat="1" applyFont="1" applyFill="1" applyBorder="1" applyAlignment="1">
      <alignment vertical="center"/>
    </xf>
    <xf numFmtId="172" fontId="3" fillId="33" borderId="45" xfId="0" applyNumberFormat="1" applyFont="1" applyFill="1" applyBorder="1" applyAlignment="1">
      <alignment vertical="center"/>
    </xf>
    <xf numFmtId="3" fontId="3" fillId="33" borderId="45" xfId="0" applyNumberFormat="1" applyFont="1" applyFill="1" applyBorder="1" applyAlignment="1">
      <alignment horizontal="center" vertical="center"/>
    </xf>
    <xf numFmtId="174" fontId="3" fillId="33" borderId="46" xfId="46" applyNumberFormat="1" applyFont="1" applyFill="1" applyBorder="1" applyAlignment="1">
      <alignment vertical="center"/>
    </xf>
    <xf numFmtId="3" fontId="3" fillId="0" borderId="44" xfId="0" applyNumberFormat="1" applyFont="1" applyBorder="1" applyAlignment="1">
      <alignment vertical="center" wrapText="1"/>
    </xf>
    <xf numFmtId="174" fontId="3" fillId="33" borderId="45" xfId="46" applyNumberFormat="1" applyFont="1" applyFill="1" applyBorder="1" applyAlignment="1">
      <alignment vertical="center"/>
    </xf>
    <xf numFmtId="174" fontId="3" fillId="0" borderId="44" xfId="46" applyNumberFormat="1" applyFont="1" applyBorder="1" applyAlignment="1">
      <alignment horizontal="center" vertical="center"/>
    </xf>
    <xf numFmtId="174" fontId="3" fillId="0" borderId="45" xfId="46" applyNumberFormat="1" applyFont="1" applyBorder="1" applyAlignment="1">
      <alignment horizontal="center" vertical="center"/>
    </xf>
    <xf numFmtId="174" fontId="3" fillId="0" borderId="32" xfId="46" applyNumberFormat="1" applyFont="1" applyBorder="1" applyAlignment="1">
      <alignment horizontal="center" vertical="center"/>
    </xf>
    <xf numFmtId="171" fontId="3" fillId="0" borderId="47" xfId="46" applyFont="1" applyBorder="1" applyAlignment="1">
      <alignment horizontal="center" vertical="center"/>
    </xf>
    <xf numFmtId="3" fontId="3" fillId="0" borderId="41" xfId="0" applyNumberFormat="1" applyFont="1" applyBorder="1" applyAlignment="1">
      <alignment vertical="center" wrapText="1"/>
    </xf>
    <xf numFmtId="172" fontId="3" fillId="33" borderId="13" xfId="0" applyNumberFormat="1" applyFont="1" applyFill="1" applyBorder="1" applyAlignment="1">
      <alignment vertical="center"/>
    </xf>
    <xf numFmtId="3" fontId="3" fillId="33" borderId="13" xfId="0" applyNumberFormat="1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vertical="center" wrapText="1"/>
    </xf>
    <xf numFmtId="3" fontId="3" fillId="0" borderId="28" xfId="0" applyNumberFormat="1" applyFont="1" applyFill="1" applyBorder="1" applyAlignment="1">
      <alignment vertical="center"/>
    </xf>
    <xf numFmtId="174" fontId="3" fillId="33" borderId="31" xfId="46" applyNumberFormat="1" applyFont="1" applyFill="1" applyBorder="1" applyAlignment="1">
      <alignment vertical="center"/>
    </xf>
    <xf numFmtId="174" fontId="3" fillId="0" borderId="30" xfId="46" applyNumberFormat="1" applyFont="1" applyBorder="1" applyAlignment="1">
      <alignment horizontal="center" vertical="center"/>
    </xf>
    <xf numFmtId="174" fontId="3" fillId="0" borderId="31" xfId="46" applyNumberFormat="1" applyFont="1" applyBorder="1" applyAlignment="1">
      <alignment horizontal="center" vertical="center"/>
    </xf>
    <xf numFmtId="3" fontId="3" fillId="33" borderId="12" xfId="0" applyNumberFormat="1" applyFont="1" applyFill="1" applyBorder="1" applyAlignment="1">
      <alignment vertical="center"/>
    </xf>
    <xf numFmtId="174" fontId="3" fillId="33" borderId="14" xfId="46" applyNumberFormat="1" applyFont="1" applyFill="1" applyBorder="1" applyAlignment="1">
      <alignment vertical="center"/>
    </xf>
    <xf numFmtId="3" fontId="3" fillId="0" borderId="30" xfId="0" applyNumberFormat="1" applyFont="1" applyBorder="1" applyAlignment="1">
      <alignment vertical="center" wrapText="1"/>
    </xf>
    <xf numFmtId="3" fontId="3" fillId="0" borderId="36" xfId="0" applyNumberFormat="1" applyFont="1" applyBorder="1" applyAlignment="1">
      <alignment vertical="center"/>
    </xf>
    <xf numFmtId="174" fontId="3" fillId="0" borderId="37" xfId="46" applyNumberFormat="1" applyFont="1" applyBorder="1" applyAlignment="1">
      <alignment vertical="center"/>
    </xf>
    <xf numFmtId="174" fontId="3" fillId="0" borderId="38" xfId="46" applyNumberFormat="1" applyFont="1" applyBorder="1" applyAlignment="1">
      <alignment vertical="center"/>
    </xf>
    <xf numFmtId="174" fontId="3" fillId="33" borderId="36" xfId="46" applyNumberFormat="1" applyFont="1" applyFill="1" applyBorder="1" applyAlignment="1">
      <alignment horizontal="center" vertical="center"/>
    </xf>
    <xf numFmtId="174" fontId="3" fillId="33" borderId="37" xfId="46" applyNumberFormat="1" applyFont="1" applyFill="1" applyBorder="1" applyAlignment="1">
      <alignment horizontal="center" vertical="center"/>
    </xf>
    <xf numFmtId="174" fontId="3" fillId="33" borderId="38" xfId="46" applyNumberFormat="1" applyFont="1" applyFill="1" applyBorder="1" applyAlignment="1">
      <alignment horizontal="center" vertical="center"/>
    </xf>
    <xf numFmtId="3" fontId="3" fillId="0" borderId="17" xfId="0" applyNumberFormat="1" applyFont="1" applyBorder="1" applyAlignment="1">
      <alignment vertical="center"/>
    </xf>
    <xf numFmtId="174" fontId="3" fillId="33" borderId="17" xfId="46" applyNumberFormat="1" applyFont="1" applyFill="1" applyBorder="1" applyAlignment="1">
      <alignment horizontal="center" vertical="center"/>
    </xf>
    <xf numFmtId="174" fontId="3" fillId="33" borderId="10" xfId="46" applyNumberFormat="1" applyFont="1" applyFill="1" applyBorder="1" applyAlignment="1">
      <alignment horizontal="center" vertical="center"/>
    </xf>
    <xf numFmtId="174" fontId="3" fillId="33" borderId="21" xfId="46" applyNumberFormat="1" applyFont="1" applyFill="1" applyBorder="1" applyAlignment="1">
      <alignment horizontal="center" vertical="center"/>
    </xf>
    <xf numFmtId="172" fontId="7" fillId="0" borderId="0" xfId="0" applyNumberFormat="1" applyFont="1" applyAlignment="1">
      <alignment/>
    </xf>
    <xf numFmtId="3" fontId="4" fillId="0" borderId="48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172" fontId="3" fillId="0" borderId="49" xfId="0" applyNumberFormat="1" applyFont="1" applyBorder="1" applyAlignment="1">
      <alignment/>
    </xf>
    <xf numFmtId="3" fontId="3" fillId="0" borderId="49" xfId="0" applyNumberFormat="1" applyFont="1" applyBorder="1" applyAlignment="1">
      <alignment horizontal="center"/>
    </xf>
    <xf numFmtId="3" fontId="6" fillId="0" borderId="40" xfId="0" applyNumberFormat="1" applyFont="1" applyBorder="1" applyAlignment="1">
      <alignment/>
    </xf>
    <xf numFmtId="3" fontId="6" fillId="0" borderId="50" xfId="0" applyNumberFormat="1" applyFont="1" applyBorder="1" applyAlignment="1">
      <alignment/>
    </xf>
    <xf numFmtId="172" fontId="6" fillId="0" borderId="50" xfId="0" applyNumberFormat="1" applyFont="1" applyBorder="1" applyAlignment="1">
      <alignment/>
    </xf>
    <xf numFmtId="3" fontId="6" fillId="0" borderId="50" xfId="0" applyNumberFormat="1" applyFont="1" applyBorder="1" applyAlignment="1">
      <alignment horizontal="center"/>
    </xf>
    <xf numFmtId="3" fontId="8" fillId="0" borderId="40" xfId="0" applyNumberFormat="1" applyFont="1" applyBorder="1" applyAlignment="1">
      <alignment/>
    </xf>
    <xf numFmtId="3" fontId="8" fillId="0" borderId="50" xfId="0" applyNumberFormat="1" applyFont="1" applyBorder="1" applyAlignment="1">
      <alignment/>
    </xf>
    <xf numFmtId="172" fontId="8" fillId="0" borderId="50" xfId="0" applyNumberFormat="1" applyFont="1" applyBorder="1" applyAlignment="1">
      <alignment/>
    </xf>
    <xf numFmtId="3" fontId="8" fillId="0" borderId="50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vertical="center"/>
    </xf>
    <xf numFmtId="172" fontId="3" fillId="33" borderId="51" xfId="0" applyNumberFormat="1" applyFont="1" applyFill="1" applyBorder="1" applyAlignment="1">
      <alignment vertical="center"/>
    </xf>
    <xf numFmtId="3" fontId="3" fillId="33" borderId="51" xfId="0" applyNumberFormat="1" applyFont="1" applyFill="1" applyBorder="1" applyAlignment="1">
      <alignment horizontal="center" vertical="center"/>
    </xf>
    <xf numFmtId="174" fontId="3" fillId="33" borderId="51" xfId="46" applyNumberFormat="1" applyFont="1" applyFill="1" applyBorder="1" applyAlignment="1">
      <alignment vertical="center"/>
    </xf>
    <xf numFmtId="174" fontId="3" fillId="0" borderId="51" xfId="46" applyNumberFormat="1" applyFont="1" applyBorder="1" applyAlignment="1">
      <alignment horizontal="center" vertical="center"/>
    </xf>
    <xf numFmtId="174" fontId="3" fillId="0" borderId="51" xfId="46" applyNumberFormat="1" applyFont="1" applyBorder="1" applyAlignment="1">
      <alignment vertical="center"/>
    </xf>
    <xf numFmtId="174" fontId="3" fillId="33" borderId="10" xfId="46" applyNumberFormat="1" applyFont="1" applyFill="1" applyBorder="1" applyAlignment="1">
      <alignment vertical="center"/>
    </xf>
    <xf numFmtId="174" fontId="3" fillId="33" borderId="45" xfId="46" applyNumberFormat="1" applyFont="1" applyFill="1" applyBorder="1" applyAlignment="1">
      <alignment horizontal="center" vertical="center"/>
    </xf>
    <xf numFmtId="174" fontId="3" fillId="33" borderId="51" xfId="46" applyNumberFormat="1" applyFont="1" applyFill="1" applyBorder="1" applyAlignment="1">
      <alignment horizontal="center" vertical="center"/>
    </xf>
    <xf numFmtId="193" fontId="3" fillId="0" borderId="13" xfId="0" applyNumberFormat="1" applyFont="1" applyBorder="1" applyAlignment="1">
      <alignment horizontal="center" vertical="center"/>
    </xf>
    <xf numFmtId="174" fontId="3" fillId="0" borderId="13" xfId="46" applyNumberFormat="1" applyFont="1" applyFill="1" applyBorder="1" applyAlignment="1">
      <alignment vertical="center"/>
    </xf>
    <xf numFmtId="174" fontId="3" fillId="0" borderId="14" xfId="46" applyNumberFormat="1" applyFont="1" applyFill="1" applyBorder="1" applyAlignment="1">
      <alignment vertical="center"/>
    </xf>
    <xf numFmtId="174" fontId="3" fillId="0" borderId="45" xfId="46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193" fontId="3" fillId="0" borderId="37" xfId="0" applyNumberFormat="1" applyFont="1" applyBorder="1" applyAlignment="1">
      <alignment horizontal="center" vertical="center"/>
    </xf>
    <xf numFmtId="172" fontId="3" fillId="33" borderId="52" xfId="0" applyNumberFormat="1" applyFont="1" applyFill="1" applyBorder="1" applyAlignment="1">
      <alignment vertical="center"/>
    </xf>
    <xf numFmtId="3" fontId="3" fillId="33" borderId="52" xfId="0" applyNumberFormat="1" applyFont="1" applyFill="1" applyBorder="1" applyAlignment="1">
      <alignment horizontal="center" vertical="center"/>
    </xf>
    <xf numFmtId="174" fontId="3" fillId="33" borderId="52" xfId="46" applyNumberFormat="1" applyFont="1" applyFill="1" applyBorder="1" applyAlignment="1">
      <alignment vertical="center"/>
    </xf>
    <xf numFmtId="174" fontId="3" fillId="33" borderId="52" xfId="46" applyNumberFormat="1" applyFont="1" applyFill="1" applyBorder="1" applyAlignment="1">
      <alignment horizontal="center" vertical="center"/>
    </xf>
    <xf numFmtId="172" fontId="1" fillId="33" borderId="51" xfId="0" applyNumberFormat="1" applyFont="1" applyFill="1" applyBorder="1" applyAlignment="1">
      <alignment vertical="center"/>
    </xf>
    <xf numFmtId="3" fontId="1" fillId="33" borderId="51" xfId="0" applyNumberFormat="1" applyFont="1" applyFill="1" applyBorder="1" applyAlignment="1">
      <alignment horizontal="center" vertical="center"/>
    </xf>
    <xf numFmtId="3" fontId="3" fillId="0" borderId="29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 wrapText="1"/>
    </xf>
    <xf numFmtId="3" fontId="1" fillId="0" borderId="35" xfId="0" applyNumberFormat="1" applyFont="1" applyBorder="1" applyAlignment="1">
      <alignment vertical="center" wrapText="1"/>
    </xf>
    <xf numFmtId="3" fontId="3" fillId="0" borderId="34" xfId="0" applyNumberFormat="1" applyFont="1" applyBorder="1" applyAlignment="1">
      <alignment vertical="center" wrapText="1"/>
    </xf>
    <xf numFmtId="3" fontId="3" fillId="33" borderId="54" xfId="0" applyNumberFormat="1" applyFont="1" applyFill="1" applyBorder="1" applyAlignment="1">
      <alignment vertical="center"/>
    </xf>
    <xf numFmtId="174" fontId="3" fillId="33" borderId="55" xfId="46" applyNumberFormat="1" applyFont="1" applyFill="1" applyBorder="1" applyAlignment="1">
      <alignment vertical="center"/>
    </xf>
    <xf numFmtId="3" fontId="3" fillId="33" borderId="56" xfId="0" applyNumberFormat="1" applyFont="1" applyFill="1" applyBorder="1" applyAlignment="1">
      <alignment vertical="center"/>
    </xf>
    <xf numFmtId="174" fontId="3" fillId="33" borderId="57" xfId="46" applyNumberFormat="1" applyFont="1" applyFill="1" applyBorder="1" applyAlignment="1">
      <alignment vertical="center"/>
    </xf>
    <xf numFmtId="3" fontId="3" fillId="0" borderId="54" xfId="0" applyNumberFormat="1" applyFont="1" applyBorder="1" applyAlignment="1">
      <alignment vertical="center"/>
    </xf>
    <xf numFmtId="174" fontId="3" fillId="0" borderId="55" xfId="46" applyNumberFormat="1" applyFont="1" applyBorder="1" applyAlignment="1">
      <alignment vertical="center"/>
    </xf>
    <xf numFmtId="3" fontId="1" fillId="33" borderId="54" xfId="0" applyNumberFormat="1" applyFont="1" applyFill="1" applyBorder="1" applyAlignment="1">
      <alignment vertical="center"/>
    </xf>
    <xf numFmtId="174" fontId="1" fillId="33" borderId="55" xfId="46" applyNumberFormat="1" applyFont="1" applyFill="1" applyBorder="1" applyAlignment="1">
      <alignment vertical="center"/>
    </xf>
    <xf numFmtId="3" fontId="3" fillId="0" borderId="54" xfId="0" applyNumberFormat="1" applyFont="1" applyBorder="1" applyAlignment="1">
      <alignment vertical="center" wrapText="1"/>
    </xf>
    <xf numFmtId="3" fontId="3" fillId="33" borderId="44" xfId="0" applyNumberFormat="1" applyFont="1" applyFill="1" applyBorder="1" applyAlignment="1">
      <alignment vertical="center" wrapText="1"/>
    </xf>
    <xf numFmtId="3" fontId="3" fillId="33" borderId="36" xfId="0" applyNumberFormat="1" applyFont="1" applyFill="1" applyBorder="1" applyAlignment="1">
      <alignment vertical="center" wrapText="1"/>
    </xf>
    <xf numFmtId="3" fontId="3" fillId="0" borderId="44" xfId="0" applyNumberFormat="1" applyFont="1" applyBorder="1" applyAlignment="1">
      <alignment vertical="center"/>
    </xf>
    <xf numFmtId="174" fontId="3" fillId="0" borderId="46" xfId="46" applyNumberFormat="1" applyFont="1" applyBorder="1" applyAlignment="1">
      <alignment vertical="center"/>
    </xf>
    <xf numFmtId="3" fontId="3" fillId="33" borderId="54" xfId="0" applyNumberFormat="1" applyFont="1" applyFill="1" applyBorder="1" applyAlignment="1">
      <alignment vertical="center" wrapText="1"/>
    </xf>
    <xf numFmtId="3" fontId="3" fillId="33" borderId="56" xfId="0" applyNumberFormat="1" applyFont="1" applyFill="1" applyBorder="1" applyAlignment="1">
      <alignment vertical="center" wrapText="1"/>
    </xf>
    <xf numFmtId="3" fontId="3" fillId="33" borderId="17" xfId="0" applyNumberFormat="1" applyFont="1" applyFill="1" applyBorder="1" applyAlignment="1">
      <alignment vertical="center" wrapText="1"/>
    </xf>
    <xf numFmtId="174" fontId="3" fillId="0" borderId="54" xfId="46" applyNumberFormat="1" applyFont="1" applyBorder="1" applyAlignment="1">
      <alignment horizontal="center" vertical="center"/>
    </xf>
    <xf numFmtId="174" fontId="3" fillId="0" borderId="55" xfId="46" applyNumberFormat="1" applyFont="1" applyBorder="1" applyAlignment="1">
      <alignment horizontal="center" vertical="center"/>
    </xf>
    <xf numFmtId="174" fontId="3" fillId="33" borderId="44" xfId="46" applyNumberFormat="1" applyFont="1" applyFill="1" applyBorder="1" applyAlignment="1">
      <alignment horizontal="center" vertical="center"/>
    </xf>
    <xf numFmtId="174" fontId="3" fillId="33" borderId="46" xfId="46" applyNumberFormat="1" applyFont="1" applyFill="1" applyBorder="1" applyAlignment="1">
      <alignment horizontal="center" vertical="center"/>
    </xf>
    <xf numFmtId="174" fontId="3" fillId="33" borderId="54" xfId="46" applyNumberFormat="1" applyFont="1" applyFill="1" applyBorder="1" applyAlignment="1">
      <alignment horizontal="center" vertical="center"/>
    </xf>
    <xf numFmtId="174" fontId="3" fillId="33" borderId="55" xfId="46" applyNumberFormat="1" applyFont="1" applyFill="1" applyBorder="1" applyAlignment="1">
      <alignment horizontal="center" vertical="center"/>
    </xf>
    <xf numFmtId="174" fontId="3" fillId="0" borderId="46" xfId="46" applyNumberFormat="1" applyFont="1" applyBorder="1" applyAlignment="1">
      <alignment horizontal="center" vertical="center"/>
    </xf>
    <xf numFmtId="174" fontId="3" fillId="33" borderId="56" xfId="46" applyNumberFormat="1" applyFont="1" applyFill="1" applyBorder="1" applyAlignment="1">
      <alignment horizontal="center" vertical="center"/>
    </xf>
    <xf numFmtId="174" fontId="3" fillId="33" borderId="57" xfId="46" applyNumberFormat="1" applyFont="1" applyFill="1" applyBorder="1" applyAlignment="1">
      <alignment horizontal="center" vertical="center"/>
    </xf>
    <xf numFmtId="174" fontId="3" fillId="33" borderId="11" xfId="46" applyNumberFormat="1" applyFont="1" applyFill="1" applyBorder="1" applyAlignment="1">
      <alignment horizontal="center" vertical="center"/>
    </xf>
    <xf numFmtId="174" fontId="3" fillId="33" borderId="29" xfId="46" applyNumberFormat="1" applyFont="1" applyFill="1" applyBorder="1" applyAlignment="1">
      <alignment horizontal="center" vertical="center"/>
    </xf>
    <xf numFmtId="174" fontId="3" fillId="0" borderId="35" xfId="46" applyNumberFormat="1" applyFont="1" applyBorder="1" applyAlignment="1">
      <alignment horizontal="center" vertical="center"/>
    </xf>
    <xf numFmtId="174" fontId="3" fillId="0" borderId="53" xfId="46" applyNumberFormat="1" applyFont="1" applyBorder="1" applyAlignment="1">
      <alignment horizontal="center" vertical="center"/>
    </xf>
    <xf numFmtId="174" fontId="3" fillId="0" borderId="43" xfId="46" applyNumberFormat="1" applyFont="1" applyBorder="1" applyAlignment="1">
      <alignment horizontal="center" vertical="center"/>
    </xf>
    <xf numFmtId="174" fontId="3" fillId="33" borderId="43" xfId="46" applyNumberFormat="1" applyFont="1" applyFill="1" applyBorder="1" applyAlignment="1">
      <alignment horizontal="center" vertical="center"/>
    </xf>
    <xf numFmtId="174" fontId="3" fillId="33" borderId="35" xfId="46" applyNumberFormat="1" applyFont="1" applyFill="1" applyBorder="1" applyAlignment="1">
      <alignment horizontal="center" vertical="center"/>
    </xf>
    <xf numFmtId="174" fontId="3" fillId="0" borderId="34" xfId="46" applyNumberFormat="1" applyFont="1" applyBorder="1" applyAlignment="1">
      <alignment horizontal="center" vertical="center"/>
    </xf>
    <xf numFmtId="174" fontId="3" fillId="33" borderId="53" xfId="46" applyNumberFormat="1" applyFont="1" applyFill="1" applyBorder="1" applyAlignment="1">
      <alignment horizontal="center" vertical="center"/>
    </xf>
    <xf numFmtId="174" fontId="3" fillId="0" borderId="39" xfId="46" applyNumberFormat="1" applyFont="1" applyBorder="1" applyAlignment="1">
      <alignment horizontal="center" vertical="center"/>
    </xf>
    <xf numFmtId="174" fontId="3" fillId="0" borderId="29" xfId="46" applyNumberFormat="1" applyFont="1" applyBorder="1" applyAlignment="1">
      <alignment horizontal="center" vertical="center"/>
    </xf>
    <xf numFmtId="171" fontId="3" fillId="0" borderId="29" xfId="46" applyFont="1" applyBorder="1" applyAlignment="1">
      <alignment horizontal="center" vertical="center"/>
    </xf>
    <xf numFmtId="171" fontId="3" fillId="0" borderId="35" xfId="46" applyFont="1" applyBorder="1" applyAlignment="1">
      <alignment horizontal="center" vertical="center"/>
    </xf>
    <xf numFmtId="171" fontId="3" fillId="0" borderId="53" xfId="46" applyFont="1" applyBorder="1" applyAlignment="1">
      <alignment horizontal="center" vertical="center"/>
    </xf>
    <xf numFmtId="171" fontId="3" fillId="0" borderId="43" xfId="46" applyFont="1" applyBorder="1" applyAlignment="1">
      <alignment horizontal="center" vertical="center"/>
    </xf>
    <xf numFmtId="171" fontId="3" fillId="0" borderId="34" xfId="46" applyFont="1" applyBorder="1" applyAlignment="1">
      <alignment horizontal="center" vertical="center"/>
    </xf>
    <xf numFmtId="171" fontId="3" fillId="0" borderId="39" xfId="46" applyFont="1" applyBorder="1" applyAlignment="1">
      <alignment horizontal="center" vertical="center"/>
    </xf>
    <xf numFmtId="171" fontId="3" fillId="0" borderId="26" xfId="46" applyFont="1" applyBorder="1" applyAlignment="1">
      <alignment horizontal="center" vertical="center"/>
    </xf>
    <xf numFmtId="3" fontId="10" fillId="0" borderId="41" xfId="0" applyNumberFormat="1" applyFont="1" applyBorder="1" applyAlignment="1">
      <alignment/>
    </xf>
    <xf numFmtId="3" fontId="10" fillId="0" borderId="41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/>
    </xf>
    <xf numFmtId="172" fontId="10" fillId="0" borderId="13" xfId="0" applyNumberFormat="1" applyFont="1" applyBorder="1" applyAlignment="1">
      <alignment/>
    </xf>
    <xf numFmtId="174" fontId="10" fillId="0" borderId="41" xfId="46" applyNumberFormat="1" applyFont="1" applyBorder="1" applyAlignment="1">
      <alignment/>
    </xf>
    <xf numFmtId="174" fontId="10" fillId="0" borderId="41" xfId="46" applyNumberFormat="1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10" fillId="0" borderId="58" xfId="0" applyNumberFormat="1" applyFont="1" applyBorder="1" applyAlignment="1">
      <alignment horizontal="center"/>
    </xf>
    <xf numFmtId="3" fontId="10" fillId="0" borderId="40" xfId="0" applyNumberFormat="1" applyFont="1" applyBorder="1" applyAlignment="1">
      <alignment vertical="center"/>
    </xf>
    <xf numFmtId="174" fontId="10" fillId="0" borderId="50" xfId="46" applyNumberFormat="1" applyFont="1" applyBorder="1" applyAlignment="1">
      <alignment/>
    </xf>
    <xf numFmtId="3" fontId="10" fillId="0" borderId="0" xfId="0" applyNumberFormat="1" applyFont="1" applyAlignment="1">
      <alignment/>
    </xf>
    <xf numFmtId="194" fontId="6" fillId="0" borderId="40" xfId="0" applyNumberFormat="1" applyFont="1" applyBorder="1" applyAlignment="1">
      <alignment horizontal="center"/>
    </xf>
    <xf numFmtId="194" fontId="6" fillId="0" borderId="42" xfId="0" applyNumberFormat="1" applyFont="1" applyBorder="1" applyAlignment="1">
      <alignment horizontal="center"/>
    </xf>
    <xf numFmtId="194" fontId="4" fillId="0" borderId="40" xfId="0" applyNumberFormat="1" applyFont="1" applyBorder="1" applyAlignment="1">
      <alignment horizontal="center"/>
    </xf>
    <xf numFmtId="194" fontId="4" fillId="0" borderId="42" xfId="0" applyNumberFormat="1" applyFont="1" applyBorder="1" applyAlignment="1">
      <alignment horizontal="center"/>
    </xf>
    <xf numFmtId="172" fontId="4" fillId="0" borderId="0" xfId="0" applyNumberFormat="1" applyFont="1" applyAlignment="1">
      <alignment horizontal="left"/>
    </xf>
    <xf numFmtId="194" fontId="8" fillId="0" borderId="40" xfId="0" applyNumberFormat="1" applyFont="1" applyBorder="1" applyAlignment="1">
      <alignment horizontal="center"/>
    </xf>
    <xf numFmtId="194" fontId="8" fillId="0" borderId="42" xfId="0" applyNumberFormat="1" applyFont="1" applyBorder="1" applyAlignment="1">
      <alignment horizontal="center"/>
    </xf>
    <xf numFmtId="3" fontId="3" fillId="0" borderId="59" xfId="0" applyNumberFormat="1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left" vertical="center"/>
    </xf>
    <xf numFmtId="3" fontId="2" fillId="0" borderId="60" xfId="0" applyNumberFormat="1" applyFont="1" applyBorder="1" applyAlignment="1">
      <alignment horizontal="center" vertical="center" wrapText="1"/>
    </xf>
    <xf numFmtId="3" fontId="2" fillId="0" borderId="61" xfId="0" applyNumberFormat="1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 vertical="center" wrapText="1"/>
    </xf>
    <xf numFmtId="3" fontId="2" fillId="0" borderId="39" xfId="0" applyNumberFormat="1" applyFont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left" vertical="center"/>
    </xf>
    <xf numFmtId="3" fontId="3" fillId="0" borderId="27" xfId="0" applyNumberFormat="1" applyFont="1" applyBorder="1" applyAlignment="1">
      <alignment horizontal="left" vertical="center"/>
    </xf>
    <xf numFmtId="3" fontId="3" fillId="0" borderId="29" xfId="0" applyNumberFormat="1" applyFont="1" applyBorder="1" applyAlignment="1">
      <alignment horizontal="left" vertical="center"/>
    </xf>
    <xf numFmtId="3" fontId="5" fillId="0" borderId="34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left" vertical="center"/>
    </xf>
    <xf numFmtId="3" fontId="3" fillId="0" borderId="53" xfId="0" applyNumberFormat="1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left" vertical="center"/>
    </xf>
    <xf numFmtId="3" fontId="3" fillId="0" borderId="39" xfId="0" applyNumberFormat="1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6"/>
  <sheetViews>
    <sheetView showGridLines="0" zoomScale="75" zoomScaleNormal="75" zoomScalePageLayoutView="0" workbookViewId="0" topLeftCell="A10">
      <selection activeCell="R7" sqref="R7"/>
    </sheetView>
  </sheetViews>
  <sheetFormatPr defaultColWidth="11.421875" defaultRowHeight="12.75"/>
  <cols>
    <col min="1" max="1" width="10.00390625" style="2" customWidth="1"/>
    <col min="2" max="2" width="13.421875" style="2" customWidth="1"/>
    <col min="3" max="3" width="17.140625" style="2" customWidth="1"/>
    <col min="4" max="4" width="8.140625" style="3" customWidth="1"/>
    <col min="5" max="5" width="6.140625" style="2" customWidth="1"/>
    <col min="6" max="6" width="11.7109375" style="2" customWidth="1"/>
    <col min="7" max="7" width="15.8515625" style="2" customWidth="1"/>
    <col min="8" max="8" width="11.140625" style="3" customWidth="1"/>
    <col min="9" max="9" width="8.7109375" style="3" customWidth="1"/>
    <col min="10" max="10" width="11.8515625" style="2" customWidth="1"/>
    <col min="11" max="11" width="10.421875" style="2" customWidth="1"/>
    <col min="12" max="12" width="7.57421875" style="2" customWidth="1"/>
    <col min="13" max="13" width="11.57421875" style="2" customWidth="1"/>
    <col min="14" max="14" width="14.00390625" style="2" customWidth="1"/>
    <col min="15" max="16384" width="11.421875" style="2" customWidth="1"/>
  </cols>
  <sheetData>
    <row r="1" spans="1:3" ht="15">
      <c r="A1" s="23" t="s">
        <v>37</v>
      </c>
      <c r="C1" s="1"/>
    </row>
    <row r="2" spans="1:9" s="1" customFormat="1" ht="11.25">
      <c r="A2" s="1" t="s">
        <v>38</v>
      </c>
      <c r="D2" s="4"/>
      <c r="F2" s="2"/>
      <c r="H2" s="4"/>
      <c r="I2" s="4"/>
    </row>
    <row r="3" spans="1:10" ht="11.25">
      <c r="A3" s="1" t="s">
        <v>55</v>
      </c>
      <c r="C3" s="1"/>
      <c r="J3" s="1"/>
    </row>
    <row r="4" ht="12" thickBot="1"/>
    <row r="5" spans="1:14" s="5" customFormat="1" ht="15.75" customHeight="1">
      <c r="A5" s="228" t="s">
        <v>45</v>
      </c>
      <c r="B5" s="230" t="s">
        <v>44</v>
      </c>
      <c r="C5" s="232" t="s">
        <v>43</v>
      </c>
      <c r="D5" s="233"/>
      <c r="E5" s="233"/>
      <c r="F5" s="234"/>
      <c r="G5" s="232" t="s">
        <v>28</v>
      </c>
      <c r="H5" s="233"/>
      <c r="I5" s="233"/>
      <c r="J5" s="234"/>
      <c r="K5" s="232" t="s">
        <v>42</v>
      </c>
      <c r="L5" s="233"/>
      <c r="M5" s="234"/>
      <c r="N5" s="37"/>
    </row>
    <row r="6" spans="1:14" s="6" customFormat="1" ht="27.75" customHeight="1" thickBot="1">
      <c r="A6" s="229"/>
      <c r="B6" s="231"/>
      <c r="C6" s="22" t="s">
        <v>0</v>
      </c>
      <c r="D6" s="11" t="s">
        <v>30</v>
      </c>
      <c r="E6" s="10" t="s">
        <v>40</v>
      </c>
      <c r="F6" s="12" t="s">
        <v>1</v>
      </c>
      <c r="G6" s="22" t="s">
        <v>2</v>
      </c>
      <c r="H6" s="11" t="s">
        <v>3</v>
      </c>
      <c r="I6" s="11" t="s">
        <v>39</v>
      </c>
      <c r="J6" s="12" t="s">
        <v>4</v>
      </c>
      <c r="K6" s="40" t="s">
        <v>46</v>
      </c>
      <c r="L6" s="11" t="s">
        <v>39</v>
      </c>
      <c r="M6" s="12" t="s">
        <v>4</v>
      </c>
      <c r="N6" s="38" t="s">
        <v>41</v>
      </c>
    </row>
    <row r="7" spans="1:14" s="7" customFormat="1" ht="18" customHeight="1" thickBot="1">
      <c r="A7" s="49" t="s">
        <v>5</v>
      </c>
      <c r="B7" s="50" t="s">
        <v>6</v>
      </c>
      <c r="C7" s="51" t="s">
        <v>7</v>
      </c>
      <c r="D7" s="52" t="s">
        <v>7</v>
      </c>
      <c r="E7" s="53" t="s">
        <v>7</v>
      </c>
      <c r="F7" s="54">
        <v>0</v>
      </c>
      <c r="G7" s="55" t="s">
        <v>8</v>
      </c>
      <c r="H7" s="56">
        <v>1.5</v>
      </c>
      <c r="I7" s="56">
        <v>25</v>
      </c>
      <c r="J7" s="57">
        <f>+H7*I7</f>
        <v>37.5</v>
      </c>
      <c r="K7" s="58"/>
      <c r="L7" s="59"/>
      <c r="M7" s="60">
        <f>L7+K7*L7</f>
        <v>0</v>
      </c>
      <c r="N7" s="61">
        <f aca="true" t="shared" si="0" ref="N7:N20">+F7+J7+M7</f>
        <v>37.5</v>
      </c>
    </row>
    <row r="8" spans="1:14" s="7" customFormat="1" ht="36" customHeight="1">
      <c r="A8" s="235" t="s">
        <v>9</v>
      </c>
      <c r="B8" s="63" t="s">
        <v>58</v>
      </c>
      <c r="C8" s="64" t="s">
        <v>7</v>
      </c>
      <c r="D8" s="65" t="s">
        <v>7</v>
      </c>
      <c r="E8" s="66" t="s">
        <v>7</v>
      </c>
      <c r="F8" s="67">
        <v>0</v>
      </c>
      <c r="G8" s="68" t="s">
        <v>29</v>
      </c>
      <c r="H8" s="69" t="s">
        <v>7</v>
      </c>
      <c r="I8" s="69"/>
      <c r="J8" s="67"/>
      <c r="K8" s="70">
        <v>20</v>
      </c>
      <c r="L8" s="71">
        <v>9</v>
      </c>
      <c r="M8" s="72">
        <f aca="true" t="shared" si="1" ref="M8:M20">K8*L8</f>
        <v>180</v>
      </c>
      <c r="N8" s="73">
        <f t="shared" si="0"/>
        <v>180</v>
      </c>
    </row>
    <row r="9" spans="1:14" s="7" customFormat="1" ht="24.75" customHeight="1" thickBot="1">
      <c r="A9" s="236"/>
      <c r="B9" s="74" t="s">
        <v>10</v>
      </c>
      <c r="C9" s="75" t="s">
        <v>7</v>
      </c>
      <c r="D9" s="76" t="s">
        <v>7</v>
      </c>
      <c r="E9" s="77" t="s">
        <v>7</v>
      </c>
      <c r="F9" s="78">
        <v>0</v>
      </c>
      <c r="G9" s="79" t="s">
        <v>11</v>
      </c>
      <c r="H9" s="80">
        <v>1</v>
      </c>
      <c r="I9" s="80">
        <v>25</v>
      </c>
      <c r="J9" s="81">
        <f>+H9*I9</f>
        <v>25</v>
      </c>
      <c r="K9" s="82">
        <v>1</v>
      </c>
      <c r="L9" s="83">
        <v>8</v>
      </c>
      <c r="M9" s="45">
        <f t="shared" si="1"/>
        <v>8</v>
      </c>
      <c r="N9" s="84">
        <f t="shared" si="0"/>
        <v>33</v>
      </c>
    </row>
    <row r="10" spans="1:14" s="7" customFormat="1" ht="18" customHeight="1" thickBot="1">
      <c r="A10" s="49" t="s">
        <v>12</v>
      </c>
      <c r="B10" s="50" t="s">
        <v>6</v>
      </c>
      <c r="C10" s="51" t="s">
        <v>7</v>
      </c>
      <c r="D10" s="52" t="s">
        <v>7</v>
      </c>
      <c r="E10" s="53" t="s">
        <v>7</v>
      </c>
      <c r="F10" s="54">
        <v>0</v>
      </c>
      <c r="G10" s="55" t="s">
        <v>8</v>
      </c>
      <c r="H10" s="56">
        <v>1.5</v>
      </c>
      <c r="I10" s="56">
        <v>25</v>
      </c>
      <c r="J10" s="57">
        <f>+H10*I10</f>
        <v>37.5</v>
      </c>
      <c r="K10" s="58"/>
      <c r="L10" s="59"/>
      <c r="M10" s="60">
        <f t="shared" si="1"/>
        <v>0</v>
      </c>
      <c r="N10" s="61">
        <f t="shared" si="0"/>
        <v>37.5</v>
      </c>
    </row>
    <row r="11" spans="1:14" s="7" customFormat="1" ht="18" customHeight="1" thickBot="1">
      <c r="A11" s="85" t="s">
        <v>25</v>
      </c>
      <c r="B11" s="86" t="s">
        <v>47</v>
      </c>
      <c r="C11" s="87" t="s">
        <v>27</v>
      </c>
      <c r="D11" s="88">
        <v>10000</v>
      </c>
      <c r="E11" s="149">
        <v>0.031</v>
      </c>
      <c r="F11" s="89">
        <f>+D11*E11</f>
        <v>310</v>
      </c>
      <c r="G11" s="87" t="s">
        <v>31</v>
      </c>
      <c r="H11" s="150">
        <v>1</v>
      </c>
      <c r="I11" s="150">
        <v>50</v>
      </c>
      <c r="J11" s="151">
        <f>+H11*I11</f>
        <v>50</v>
      </c>
      <c r="K11" s="91"/>
      <c r="L11" s="92"/>
      <c r="M11" s="93">
        <f t="shared" si="1"/>
        <v>0</v>
      </c>
      <c r="N11" s="94">
        <f t="shared" si="0"/>
        <v>360</v>
      </c>
    </row>
    <row r="12" spans="1:14" s="7" customFormat="1" ht="18" customHeight="1">
      <c r="A12" s="237" t="s">
        <v>13</v>
      </c>
      <c r="B12" s="47" t="s">
        <v>6</v>
      </c>
      <c r="C12" s="27" t="s">
        <v>7</v>
      </c>
      <c r="D12" s="24" t="s">
        <v>7</v>
      </c>
      <c r="E12" s="25" t="s">
        <v>7</v>
      </c>
      <c r="F12" s="28">
        <v>0</v>
      </c>
      <c r="G12" s="20" t="s">
        <v>8</v>
      </c>
      <c r="H12" s="21">
        <v>1.5</v>
      </c>
      <c r="I12" s="21">
        <v>25</v>
      </c>
      <c r="J12" s="29">
        <f>+H12*I12</f>
        <v>37.5</v>
      </c>
      <c r="K12" s="41"/>
      <c r="L12" s="26"/>
      <c r="M12" s="42">
        <f t="shared" si="1"/>
        <v>0</v>
      </c>
      <c r="N12" s="39">
        <f t="shared" si="0"/>
        <v>37.5</v>
      </c>
    </row>
    <row r="13" spans="1:14" s="7" customFormat="1" ht="36" customHeight="1" thickBot="1">
      <c r="A13" s="237"/>
      <c r="B13" s="95" t="s">
        <v>49</v>
      </c>
      <c r="C13" s="96" t="s">
        <v>7</v>
      </c>
      <c r="D13" s="97" t="s">
        <v>7</v>
      </c>
      <c r="E13" s="98" t="s">
        <v>7</v>
      </c>
      <c r="F13" s="99">
        <v>0</v>
      </c>
      <c r="G13" s="100" t="s">
        <v>14</v>
      </c>
      <c r="H13" s="101" t="s">
        <v>7</v>
      </c>
      <c r="I13" s="101"/>
      <c r="J13" s="99"/>
      <c r="K13" s="102">
        <v>17</v>
      </c>
      <c r="L13" s="103">
        <v>9</v>
      </c>
      <c r="M13" s="104">
        <f t="shared" si="1"/>
        <v>153</v>
      </c>
      <c r="N13" s="105">
        <f t="shared" si="0"/>
        <v>153</v>
      </c>
    </row>
    <row r="14" spans="1:14" s="7" customFormat="1" ht="24.75" customHeight="1" thickBot="1">
      <c r="A14" s="85" t="s">
        <v>15</v>
      </c>
      <c r="B14" s="106" t="s">
        <v>16</v>
      </c>
      <c r="C14" s="87" t="s">
        <v>17</v>
      </c>
      <c r="D14" s="107" t="s">
        <v>7</v>
      </c>
      <c r="E14" s="108" t="s">
        <v>7</v>
      </c>
      <c r="F14" s="89">
        <v>36</v>
      </c>
      <c r="G14" s="109" t="s">
        <v>26</v>
      </c>
      <c r="H14" s="90">
        <v>1.5</v>
      </c>
      <c r="I14" s="90">
        <v>25</v>
      </c>
      <c r="J14" s="89">
        <f>+H14*I14</f>
        <v>37.5</v>
      </c>
      <c r="K14" s="91"/>
      <c r="L14" s="92"/>
      <c r="M14" s="93">
        <f t="shared" si="1"/>
        <v>0</v>
      </c>
      <c r="N14" s="94">
        <f t="shared" si="0"/>
        <v>73.5</v>
      </c>
    </row>
    <row r="15" spans="1:14" s="7" customFormat="1" ht="18" customHeight="1" thickBot="1">
      <c r="A15" s="110" t="s">
        <v>50</v>
      </c>
      <c r="B15" s="50" t="s">
        <v>18</v>
      </c>
      <c r="C15" s="51" t="s">
        <v>7</v>
      </c>
      <c r="D15" s="52" t="s">
        <v>7</v>
      </c>
      <c r="E15" s="53" t="s">
        <v>7</v>
      </c>
      <c r="F15" s="54">
        <v>0</v>
      </c>
      <c r="G15" s="51" t="s">
        <v>7</v>
      </c>
      <c r="H15" s="111" t="s">
        <v>7</v>
      </c>
      <c r="I15" s="111"/>
      <c r="J15" s="54"/>
      <c r="K15" s="112">
        <v>15</v>
      </c>
      <c r="L15" s="113">
        <v>8</v>
      </c>
      <c r="M15" s="104">
        <f t="shared" si="1"/>
        <v>120</v>
      </c>
      <c r="N15" s="61">
        <f t="shared" si="0"/>
        <v>120</v>
      </c>
    </row>
    <row r="16" spans="1:14" s="7" customFormat="1" ht="18" customHeight="1" thickBot="1">
      <c r="A16" s="85" t="s">
        <v>19</v>
      </c>
      <c r="B16" s="106" t="s">
        <v>6</v>
      </c>
      <c r="C16" s="114" t="s">
        <v>7</v>
      </c>
      <c r="D16" s="107" t="s">
        <v>7</v>
      </c>
      <c r="E16" s="108" t="s">
        <v>7</v>
      </c>
      <c r="F16" s="115">
        <v>0</v>
      </c>
      <c r="G16" s="87" t="s">
        <v>8</v>
      </c>
      <c r="H16" s="90">
        <v>1.5</v>
      </c>
      <c r="I16" s="90">
        <v>25</v>
      </c>
      <c r="J16" s="89">
        <f>+H16*I16</f>
        <v>37.5</v>
      </c>
      <c r="K16" s="91"/>
      <c r="L16" s="92"/>
      <c r="M16" s="93">
        <f t="shared" si="1"/>
        <v>0</v>
      </c>
      <c r="N16" s="94">
        <f t="shared" si="0"/>
        <v>37.5</v>
      </c>
    </row>
    <row r="17" spans="1:14" s="7" customFormat="1" ht="24.75" customHeight="1" thickBot="1">
      <c r="A17" s="49" t="s">
        <v>20</v>
      </c>
      <c r="B17" s="50" t="s">
        <v>16</v>
      </c>
      <c r="C17" s="55" t="s">
        <v>17</v>
      </c>
      <c r="D17" s="52" t="s">
        <v>7</v>
      </c>
      <c r="E17" s="53" t="s">
        <v>7</v>
      </c>
      <c r="F17" s="57">
        <v>36</v>
      </c>
      <c r="G17" s="116" t="s">
        <v>26</v>
      </c>
      <c r="H17" s="56">
        <v>1.5</v>
      </c>
      <c r="I17" s="56">
        <v>25</v>
      </c>
      <c r="J17" s="57">
        <f>+H17*I17</f>
        <v>37.5</v>
      </c>
      <c r="K17" s="58"/>
      <c r="L17" s="59"/>
      <c r="M17" s="60">
        <f t="shared" si="1"/>
        <v>0</v>
      </c>
      <c r="N17" s="61">
        <f t="shared" si="0"/>
        <v>73.5</v>
      </c>
    </row>
    <row r="18" spans="1:14" s="7" customFormat="1" ht="18" customHeight="1">
      <c r="A18" s="226" t="s">
        <v>22</v>
      </c>
      <c r="B18" s="63" t="s">
        <v>6</v>
      </c>
      <c r="C18" s="64" t="s">
        <v>7</v>
      </c>
      <c r="D18" s="65" t="s">
        <v>7</v>
      </c>
      <c r="E18" s="66" t="s">
        <v>7</v>
      </c>
      <c r="F18" s="67">
        <v>0</v>
      </c>
      <c r="G18" s="117" t="s">
        <v>8</v>
      </c>
      <c r="H18" s="118">
        <v>1.5</v>
      </c>
      <c r="I18" s="118">
        <v>25</v>
      </c>
      <c r="J18" s="119">
        <f>+H18*I18</f>
        <v>37.5</v>
      </c>
      <c r="K18" s="120"/>
      <c r="L18" s="121"/>
      <c r="M18" s="122">
        <f t="shared" si="1"/>
        <v>0</v>
      </c>
      <c r="N18" s="73">
        <f t="shared" si="0"/>
        <v>37.5</v>
      </c>
    </row>
    <row r="19" spans="1:14" s="7" customFormat="1" ht="24.75" customHeight="1" thickBot="1">
      <c r="A19" s="227"/>
      <c r="B19" s="74" t="s">
        <v>16</v>
      </c>
      <c r="C19" s="123" t="s">
        <v>21</v>
      </c>
      <c r="D19" s="76" t="s">
        <v>7</v>
      </c>
      <c r="E19" s="77" t="s">
        <v>7</v>
      </c>
      <c r="F19" s="81">
        <v>29</v>
      </c>
      <c r="G19" s="79" t="s">
        <v>26</v>
      </c>
      <c r="H19" s="80">
        <v>1.5</v>
      </c>
      <c r="I19" s="80">
        <v>25</v>
      </c>
      <c r="J19" s="81">
        <f>+H19*I19</f>
        <v>37.5</v>
      </c>
      <c r="K19" s="124"/>
      <c r="L19" s="125"/>
      <c r="M19" s="126">
        <f t="shared" si="1"/>
        <v>0</v>
      </c>
      <c r="N19" s="84">
        <f t="shared" si="0"/>
        <v>66.5</v>
      </c>
    </row>
    <row r="20" spans="1:14" s="7" customFormat="1" ht="18" customHeight="1" thickBot="1">
      <c r="A20" s="46" t="s">
        <v>23</v>
      </c>
      <c r="B20" s="48" t="s">
        <v>51</v>
      </c>
      <c r="C20" s="30" t="s">
        <v>7</v>
      </c>
      <c r="D20" s="31" t="s">
        <v>7</v>
      </c>
      <c r="E20" s="32" t="s">
        <v>7</v>
      </c>
      <c r="F20" s="33">
        <v>0</v>
      </c>
      <c r="G20" s="34" t="s">
        <v>24</v>
      </c>
      <c r="H20" s="35">
        <v>4</v>
      </c>
      <c r="I20" s="35">
        <v>25</v>
      </c>
      <c r="J20" s="36">
        <f>+H20*I20</f>
        <v>100</v>
      </c>
      <c r="K20" s="43">
        <v>32</v>
      </c>
      <c r="L20" s="44">
        <v>8</v>
      </c>
      <c r="M20" s="45">
        <f t="shared" si="1"/>
        <v>256</v>
      </c>
      <c r="N20" s="39">
        <f t="shared" si="0"/>
        <v>356</v>
      </c>
    </row>
    <row r="21" spans="1:14" s="8" customFormat="1" ht="11.25" customHeight="1" thickBot="1">
      <c r="A21" s="13" t="s">
        <v>32</v>
      </c>
      <c r="B21" s="14"/>
      <c r="C21" s="15"/>
      <c r="D21" s="16"/>
      <c r="E21" s="14"/>
      <c r="F21" s="17">
        <f>SUM(F11:F20)</f>
        <v>411</v>
      </c>
      <c r="G21" s="18"/>
      <c r="H21" s="17">
        <f>SUM(H7:H20)</f>
        <v>18</v>
      </c>
      <c r="I21" s="17"/>
      <c r="J21" s="17">
        <f>SUM(J7:J20)</f>
        <v>475</v>
      </c>
      <c r="K21" s="17">
        <f>SUM(K7:K20)</f>
        <v>85</v>
      </c>
      <c r="L21" s="17"/>
      <c r="M21" s="17">
        <f>SUM(M7:M20)</f>
        <v>717</v>
      </c>
      <c r="N21" s="19">
        <f>+M21+J21+F21</f>
        <v>1603</v>
      </c>
    </row>
    <row r="22" ht="11.25">
      <c r="E22" s="9"/>
    </row>
    <row r="23" spans="1:5" ht="11.25">
      <c r="A23" s="2" t="s">
        <v>48</v>
      </c>
      <c r="E23" s="9"/>
    </row>
    <row r="24" ht="11.25">
      <c r="E24" s="9"/>
    </row>
    <row r="25" ht="11.25">
      <c r="E25" s="9"/>
    </row>
    <row r="26" spans="1:8" ht="15">
      <c r="A26" s="23" t="s">
        <v>52</v>
      </c>
      <c r="E26" s="9"/>
      <c r="H26" s="127">
        <v>3500</v>
      </c>
    </row>
    <row r="27" spans="1:9" ht="15.75" thickBot="1">
      <c r="A27" s="23"/>
      <c r="E27" s="9"/>
      <c r="H27" s="223" t="s">
        <v>54</v>
      </c>
      <c r="I27" s="223"/>
    </row>
    <row r="28" spans="1:9" ht="19.5" customHeight="1" thickBot="1">
      <c r="A28" s="132" t="s">
        <v>65</v>
      </c>
      <c r="B28" s="133"/>
      <c r="C28" s="133"/>
      <c r="D28" s="134"/>
      <c r="E28" s="135"/>
      <c r="F28" s="133"/>
      <c r="G28" s="133"/>
      <c r="H28" s="219">
        <f>+N21/H$26</f>
        <v>0.458</v>
      </c>
      <c r="I28" s="220"/>
    </row>
    <row r="29" spans="1:9" ht="19.5" customHeight="1" thickBot="1">
      <c r="A29" s="136" t="s">
        <v>67</v>
      </c>
      <c r="B29" s="137"/>
      <c r="C29" s="137"/>
      <c r="D29" s="138"/>
      <c r="E29" s="139"/>
      <c r="F29" s="137"/>
      <c r="G29" s="137"/>
      <c r="H29" s="224">
        <f>73.5/H$26</f>
        <v>0.021</v>
      </c>
      <c r="I29" s="225"/>
    </row>
    <row r="30" spans="1:9" ht="19.5" customHeight="1" thickBot="1">
      <c r="A30" s="132" t="s">
        <v>63</v>
      </c>
      <c r="B30" s="133"/>
      <c r="C30" s="133"/>
      <c r="D30" s="134"/>
      <c r="E30" s="135"/>
      <c r="F30" s="133"/>
      <c r="G30" s="133"/>
      <c r="H30" s="219">
        <f>8.524/H$26</f>
        <v>0.002435428571428571</v>
      </c>
      <c r="I30" s="220"/>
    </row>
    <row r="31" spans="1:9" ht="19.5" customHeight="1" thickBot="1">
      <c r="A31" s="132" t="s">
        <v>64</v>
      </c>
      <c r="B31" s="133"/>
      <c r="C31" s="133"/>
      <c r="D31" s="134"/>
      <c r="E31" s="135"/>
      <c r="F31" s="133"/>
      <c r="G31" s="133"/>
      <c r="H31" s="219">
        <f>428.12/H$26</f>
        <v>0.12232</v>
      </c>
      <c r="I31" s="220"/>
    </row>
    <row r="32" spans="1:9" ht="19.5" customHeight="1" thickBot="1">
      <c r="A32" s="128" t="s">
        <v>53</v>
      </c>
      <c r="B32" s="129"/>
      <c r="C32" s="129"/>
      <c r="D32" s="130"/>
      <c r="E32" s="131"/>
      <c r="F32" s="129"/>
      <c r="G32" s="129"/>
      <c r="H32" s="221">
        <f>SUM(H28:H31)</f>
        <v>0.6037554285714286</v>
      </c>
      <c r="I32" s="222"/>
    </row>
    <row r="33" ht="11.25">
      <c r="E33" s="9"/>
    </row>
    <row r="34" ht="11.25">
      <c r="E34" s="9"/>
    </row>
    <row r="35" ht="11.25">
      <c r="E35" s="9"/>
    </row>
    <row r="36" ht="11.25">
      <c r="E36" s="9"/>
    </row>
    <row r="37" ht="11.25">
      <c r="E37" s="9"/>
    </row>
    <row r="38" spans="5:7" ht="11.25">
      <c r="E38" s="9"/>
      <c r="G38" s="218"/>
    </row>
    <row r="39" ht="11.25">
      <c r="E39" s="9"/>
    </row>
    <row r="40" ht="11.25">
      <c r="E40" s="9"/>
    </row>
    <row r="41" ht="11.25">
      <c r="E41" s="9"/>
    </row>
    <row r="42" ht="11.25">
      <c r="E42" s="9"/>
    </row>
    <row r="43" ht="11.25">
      <c r="E43" s="9"/>
    </row>
    <row r="44" ht="11.25">
      <c r="E44" s="9"/>
    </row>
    <row r="45" ht="11.25">
      <c r="E45" s="9"/>
    </row>
    <row r="46" ht="11.25">
      <c r="E46" s="9"/>
    </row>
    <row r="47" ht="11.25">
      <c r="E47" s="9"/>
    </row>
    <row r="48" ht="11.25">
      <c r="E48" s="9"/>
    </row>
    <row r="49" ht="11.25">
      <c r="E49" s="9"/>
    </row>
    <row r="50" ht="11.25">
      <c r="E50" s="9"/>
    </row>
    <row r="51" ht="11.25">
      <c r="E51" s="9"/>
    </row>
    <row r="52" ht="11.25">
      <c r="E52" s="9"/>
    </row>
    <row r="53" ht="11.25">
      <c r="E53" s="9"/>
    </row>
    <row r="54" ht="11.25">
      <c r="E54" s="9"/>
    </row>
    <row r="55" ht="11.25">
      <c r="E55" s="9"/>
    </row>
    <row r="56" ht="11.25">
      <c r="E56" s="9"/>
    </row>
    <row r="57" ht="11.25">
      <c r="E57" s="9"/>
    </row>
    <row r="58" ht="11.25">
      <c r="E58" s="9"/>
    </row>
    <row r="59" ht="11.25">
      <c r="E59" s="9"/>
    </row>
    <row r="60" ht="11.25">
      <c r="E60" s="9"/>
    </row>
    <row r="61" ht="11.25">
      <c r="E61" s="9"/>
    </row>
    <row r="62" ht="11.25">
      <c r="E62" s="9"/>
    </row>
    <row r="63" ht="11.25">
      <c r="E63" s="9"/>
    </row>
    <row r="64" ht="11.25">
      <c r="E64" s="9"/>
    </row>
    <row r="65" ht="11.25">
      <c r="E65" s="9"/>
    </row>
    <row r="66" ht="11.25">
      <c r="E66" s="9"/>
    </row>
    <row r="67" ht="11.25">
      <c r="E67" s="9"/>
    </row>
    <row r="68" ht="11.25">
      <c r="E68" s="9"/>
    </row>
    <row r="69" ht="11.25">
      <c r="E69" s="9"/>
    </row>
    <row r="70" ht="11.25">
      <c r="E70" s="9"/>
    </row>
    <row r="71" ht="11.25">
      <c r="E71" s="9"/>
    </row>
    <row r="72" ht="11.25">
      <c r="E72" s="9"/>
    </row>
    <row r="73" ht="11.25">
      <c r="E73" s="9"/>
    </row>
    <row r="74" ht="11.25">
      <c r="E74" s="9"/>
    </row>
    <row r="75" ht="11.25">
      <c r="E75" s="9"/>
    </row>
    <row r="76" ht="11.25">
      <c r="E76" s="9"/>
    </row>
    <row r="77" ht="11.25">
      <c r="E77" s="9"/>
    </row>
    <row r="78" ht="11.25">
      <c r="E78" s="9"/>
    </row>
    <row r="79" ht="11.25">
      <c r="E79" s="9"/>
    </row>
    <row r="80" ht="11.25">
      <c r="E80" s="9"/>
    </row>
    <row r="81" ht="11.25">
      <c r="E81" s="9"/>
    </row>
    <row r="82" ht="11.25">
      <c r="E82" s="9"/>
    </row>
    <row r="83" ht="11.25">
      <c r="E83" s="9"/>
    </row>
    <row r="84" ht="11.25">
      <c r="E84" s="9"/>
    </row>
    <row r="85" ht="11.25">
      <c r="E85" s="9"/>
    </row>
    <row r="86" ht="11.25">
      <c r="E86" s="9"/>
    </row>
    <row r="87" ht="11.25">
      <c r="E87" s="9"/>
    </row>
    <row r="88" ht="11.25">
      <c r="E88" s="9"/>
    </row>
    <row r="89" ht="11.25">
      <c r="E89" s="9"/>
    </row>
    <row r="90" ht="11.25">
      <c r="E90" s="9"/>
    </row>
    <row r="91" ht="11.25">
      <c r="E91" s="9"/>
    </row>
    <row r="92" ht="11.25">
      <c r="E92" s="9"/>
    </row>
    <row r="93" ht="11.25">
      <c r="E93" s="9"/>
    </row>
    <row r="94" ht="11.25">
      <c r="E94" s="9"/>
    </row>
    <row r="95" ht="11.25">
      <c r="E95" s="9"/>
    </row>
    <row r="96" ht="11.25">
      <c r="E96" s="9"/>
    </row>
    <row r="97" ht="11.25">
      <c r="E97" s="9"/>
    </row>
    <row r="98" ht="11.25">
      <c r="E98" s="9"/>
    </row>
    <row r="99" ht="11.25">
      <c r="E99" s="9"/>
    </row>
    <row r="100" ht="11.25">
      <c r="E100" s="9"/>
    </row>
    <row r="101" ht="11.25">
      <c r="E101" s="9"/>
    </row>
    <row r="102" ht="11.25">
      <c r="E102" s="9"/>
    </row>
    <row r="103" ht="11.25">
      <c r="E103" s="9"/>
    </row>
    <row r="104" ht="11.25">
      <c r="E104" s="9"/>
    </row>
    <row r="105" ht="11.25">
      <c r="E105" s="9"/>
    </row>
    <row r="106" ht="11.25">
      <c r="E106" s="9"/>
    </row>
    <row r="107" ht="11.25">
      <c r="E107" s="9"/>
    </row>
    <row r="108" ht="11.25">
      <c r="E108" s="9"/>
    </row>
    <row r="109" ht="11.25">
      <c r="E109" s="9"/>
    </row>
    <row r="110" ht="11.25">
      <c r="E110" s="9"/>
    </row>
    <row r="111" ht="11.25">
      <c r="E111" s="9"/>
    </row>
    <row r="112" ht="11.25">
      <c r="E112" s="9"/>
    </row>
    <row r="113" ht="11.25">
      <c r="E113" s="9"/>
    </row>
    <row r="114" ht="11.25">
      <c r="E114" s="9"/>
    </row>
    <row r="115" ht="11.25">
      <c r="E115" s="9"/>
    </row>
    <row r="116" ht="11.25">
      <c r="E116" s="9"/>
    </row>
    <row r="117" ht="11.25">
      <c r="E117" s="9"/>
    </row>
    <row r="118" ht="11.25">
      <c r="E118" s="9"/>
    </row>
    <row r="119" ht="11.25">
      <c r="E119" s="9"/>
    </row>
    <row r="120" ht="11.25">
      <c r="E120" s="9"/>
    </row>
    <row r="121" ht="11.25">
      <c r="E121" s="9"/>
    </row>
    <row r="122" ht="11.25">
      <c r="E122" s="9"/>
    </row>
    <row r="123" ht="11.25">
      <c r="E123" s="9"/>
    </row>
    <row r="124" ht="11.25">
      <c r="E124" s="9"/>
    </row>
    <row r="125" ht="11.25">
      <c r="E125" s="9"/>
    </row>
    <row r="126" ht="11.25">
      <c r="E126" s="9"/>
    </row>
    <row r="127" ht="11.25">
      <c r="E127" s="9"/>
    </row>
    <row r="128" ht="11.25">
      <c r="E128" s="9"/>
    </row>
    <row r="129" ht="11.25">
      <c r="E129" s="9"/>
    </row>
    <row r="130" ht="11.25">
      <c r="E130" s="9"/>
    </row>
    <row r="131" ht="11.25">
      <c r="E131" s="9"/>
    </row>
    <row r="132" ht="11.25">
      <c r="E132" s="9"/>
    </row>
    <row r="133" ht="11.25">
      <c r="E133" s="9"/>
    </row>
    <row r="134" ht="11.25">
      <c r="E134" s="9"/>
    </row>
    <row r="135" ht="11.25">
      <c r="E135" s="9"/>
    </row>
    <row r="136" ht="11.25">
      <c r="E136" s="9"/>
    </row>
    <row r="137" ht="11.25">
      <c r="E137" s="9"/>
    </row>
    <row r="138" ht="11.25">
      <c r="E138" s="9"/>
    </row>
    <row r="139" ht="11.25">
      <c r="E139" s="9"/>
    </row>
    <row r="140" ht="11.25">
      <c r="E140" s="9"/>
    </row>
    <row r="141" ht="11.25">
      <c r="E141" s="9"/>
    </row>
    <row r="142" ht="11.25">
      <c r="E142" s="9"/>
    </row>
    <row r="143" ht="11.25">
      <c r="E143" s="9"/>
    </row>
    <row r="144" ht="11.25">
      <c r="E144" s="9"/>
    </row>
    <row r="145" ht="11.25">
      <c r="E145" s="9"/>
    </row>
    <row r="146" ht="11.25">
      <c r="E146" s="9"/>
    </row>
    <row r="147" ht="11.25">
      <c r="E147" s="9"/>
    </row>
    <row r="148" ht="11.25">
      <c r="E148" s="9"/>
    </row>
    <row r="149" ht="11.25">
      <c r="E149" s="9"/>
    </row>
    <row r="150" ht="11.25">
      <c r="E150" s="9"/>
    </row>
    <row r="151" ht="11.25">
      <c r="E151" s="9"/>
    </row>
    <row r="152" ht="11.25">
      <c r="E152" s="9"/>
    </row>
    <row r="153" ht="11.25">
      <c r="E153" s="9"/>
    </row>
    <row r="154" ht="11.25">
      <c r="E154" s="9"/>
    </row>
    <row r="155" ht="11.25">
      <c r="E155" s="9"/>
    </row>
    <row r="156" ht="11.25">
      <c r="E156" s="9"/>
    </row>
    <row r="157" ht="11.25">
      <c r="E157" s="9"/>
    </row>
    <row r="158" ht="11.25">
      <c r="E158" s="9"/>
    </row>
    <row r="159" ht="11.25">
      <c r="E159" s="9"/>
    </row>
    <row r="160" ht="11.25">
      <c r="E160" s="9"/>
    </row>
    <row r="161" ht="11.25">
      <c r="E161" s="9"/>
    </row>
    <row r="162" ht="11.25">
      <c r="E162" s="9"/>
    </row>
    <row r="163" ht="11.25">
      <c r="E163" s="9"/>
    </row>
    <row r="164" ht="11.25">
      <c r="E164" s="9"/>
    </row>
    <row r="165" ht="11.25">
      <c r="E165" s="9"/>
    </row>
    <row r="166" ht="11.25">
      <c r="E166" s="9"/>
    </row>
    <row r="167" ht="11.25">
      <c r="E167" s="9"/>
    </row>
    <row r="168" ht="11.25">
      <c r="E168" s="9"/>
    </row>
    <row r="169" ht="11.25">
      <c r="E169" s="9"/>
    </row>
    <row r="170" ht="11.25">
      <c r="E170" s="9"/>
    </row>
    <row r="171" ht="11.25">
      <c r="E171" s="9"/>
    </row>
    <row r="172" ht="11.25">
      <c r="E172" s="9"/>
    </row>
    <row r="173" ht="11.25">
      <c r="E173" s="9"/>
    </row>
    <row r="174" ht="11.25">
      <c r="E174" s="9"/>
    </row>
    <row r="175" ht="11.25">
      <c r="E175" s="9"/>
    </row>
    <row r="176" ht="11.25">
      <c r="E176" s="9"/>
    </row>
    <row r="177" ht="11.25">
      <c r="E177" s="9"/>
    </row>
    <row r="178" ht="11.25">
      <c r="E178" s="9"/>
    </row>
    <row r="179" ht="11.25">
      <c r="E179" s="9"/>
    </row>
    <row r="180" ht="11.25">
      <c r="E180" s="9"/>
    </row>
    <row r="181" ht="11.25">
      <c r="E181" s="9"/>
    </row>
    <row r="182" ht="11.25">
      <c r="E182" s="9"/>
    </row>
    <row r="183" ht="11.25">
      <c r="E183" s="9"/>
    </row>
    <row r="184" ht="11.25">
      <c r="E184" s="9"/>
    </row>
    <row r="185" ht="11.25">
      <c r="E185" s="9"/>
    </row>
    <row r="186" ht="11.25">
      <c r="E186" s="9"/>
    </row>
  </sheetData>
  <sheetProtection/>
  <mergeCells count="14">
    <mergeCell ref="A18:A19"/>
    <mergeCell ref="A5:A6"/>
    <mergeCell ref="B5:B6"/>
    <mergeCell ref="C5:F5"/>
    <mergeCell ref="G5:J5"/>
    <mergeCell ref="K5:M5"/>
    <mergeCell ref="A8:A9"/>
    <mergeCell ref="A12:A13"/>
    <mergeCell ref="H31:I31"/>
    <mergeCell ref="H32:I32"/>
    <mergeCell ref="H27:I27"/>
    <mergeCell ref="H28:I28"/>
    <mergeCell ref="H29:I29"/>
    <mergeCell ref="H30:I30"/>
  </mergeCells>
  <printOptions/>
  <pageMargins left="0.75" right="0.44" top="1" bottom="1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7"/>
  <sheetViews>
    <sheetView showGridLines="0" tabSelected="1" zoomScale="87" zoomScaleNormal="87" zoomScalePageLayoutView="0" workbookViewId="0" topLeftCell="C13">
      <selection activeCell="N11" sqref="N11"/>
    </sheetView>
  </sheetViews>
  <sheetFormatPr defaultColWidth="11.421875" defaultRowHeight="12.75"/>
  <cols>
    <col min="1" max="1" width="10.00390625" style="2" customWidth="1"/>
    <col min="2" max="2" width="13.421875" style="2" customWidth="1"/>
    <col min="3" max="3" width="17.140625" style="2" customWidth="1"/>
    <col min="4" max="4" width="8.140625" style="3" customWidth="1"/>
    <col min="5" max="5" width="6.140625" style="2" customWidth="1"/>
    <col min="6" max="6" width="12.57421875" style="2" customWidth="1"/>
    <col min="7" max="7" width="18.00390625" style="2" customWidth="1"/>
    <col min="8" max="8" width="13.57421875" style="3" customWidth="1"/>
    <col min="9" max="9" width="8.7109375" style="3" customWidth="1"/>
    <col min="10" max="10" width="12.00390625" style="2" customWidth="1"/>
    <col min="11" max="11" width="12.57421875" style="2" customWidth="1"/>
    <col min="12" max="12" width="8.8515625" style="2" customWidth="1"/>
    <col min="13" max="13" width="11.7109375" style="2" customWidth="1"/>
    <col min="14" max="14" width="11.00390625" style="2" customWidth="1"/>
    <col min="15" max="15" width="13.57421875" style="2" customWidth="1"/>
    <col min="16" max="16384" width="11.421875" style="2" customWidth="1"/>
  </cols>
  <sheetData>
    <row r="1" spans="1:3" ht="15">
      <c r="A1" s="23" t="s">
        <v>66</v>
      </c>
      <c r="C1" s="1"/>
    </row>
    <row r="2" spans="1:9" s="1" customFormat="1" ht="11.25">
      <c r="A2" s="1" t="s">
        <v>56</v>
      </c>
      <c r="D2" s="4"/>
      <c r="F2" s="2"/>
      <c r="H2" s="4"/>
      <c r="I2" s="4"/>
    </row>
    <row r="3" spans="1:10" ht="11.25">
      <c r="A3" s="1" t="s">
        <v>57</v>
      </c>
      <c r="C3" s="1"/>
      <c r="J3" s="1"/>
    </row>
    <row r="4" ht="12" thickBot="1"/>
    <row r="5" spans="1:15" s="5" customFormat="1" ht="15.75" customHeight="1">
      <c r="A5" s="230" t="s">
        <v>45</v>
      </c>
      <c r="B5" s="230" t="s">
        <v>44</v>
      </c>
      <c r="C5" s="232" t="s">
        <v>43</v>
      </c>
      <c r="D5" s="233"/>
      <c r="E5" s="233"/>
      <c r="F5" s="234"/>
      <c r="G5" s="232" t="s">
        <v>28</v>
      </c>
      <c r="H5" s="233"/>
      <c r="I5" s="233"/>
      <c r="J5" s="234"/>
      <c r="K5" s="232" t="s">
        <v>42</v>
      </c>
      <c r="L5" s="233"/>
      <c r="M5" s="234"/>
      <c r="N5" s="240" t="s">
        <v>62</v>
      </c>
      <c r="O5" s="238" t="s">
        <v>41</v>
      </c>
    </row>
    <row r="6" spans="1:15" s="6" customFormat="1" ht="30.75" customHeight="1" thickBot="1">
      <c r="A6" s="231"/>
      <c r="B6" s="231"/>
      <c r="C6" s="22" t="s">
        <v>0</v>
      </c>
      <c r="D6" s="11" t="s">
        <v>30</v>
      </c>
      <c r="E6" s="10" t="s">
        <v>40</v>
      </c>
      <c r="F6" s="12" t="s">
        <v>1</v>
      </c>
      <c r="G6" s="22" t="s">
        <v>2</v>
      </c>
      <c r="H6" s="11" t="s">
        <v>3</v>
      </c>
      <c r="I6" s="11" t="s">
        <v>39</v>
      </c>
      <c r="J6" s="12" t="s">
        <v>4</v>
      </c>
      <c r="K6" s="40" t="s">
        <v>46</v>
      </c>
      <c r="M6" s="11" t="s">
        <v>39</v>
      </c>
      <c r="N6" s="241"/>
      <c r="O6" s="239"/>
    </row>
    <row r="7" spans="1:15" s="7" customFormat="1" ht="18" customHeight="1" thickBot="1">
      <c r="A7" s="161" t="s">
        <v>5</v>
      </c>
      <c r="B7" s="50" t="s">
        <v>6</v>
      </c>
      <c r="C7" s="51" t="s">
        <v>7</v>
      </c>
      <c r="D7" s="52" t="s">
        <v>7</v>
      </c>
      <c r="E7" s="53" t="s">
        <v>7</v>
      </c>
      <c r="F7" s="54">
        <v>0</v>
      </c>
      <c r="G7" s="55" t="s">
        <v>8</v>
      </c>
      <c r="H7" s="56">
        <v>1.5</v>
      </c>
      <c r="I7" s="56">
        <v>25</v>
      </c>
      <c r="J7" s="57">
        <f>+H7*I7</f>
        <v>37.5</v>
      </c>
      <c r="K7" s="58"/>
      <c r="L7" s="59"/>
      <c r="M7" s="60">
        <f>L7+K7*L7</f>
        <v>0</v>
      </c>
      <c r="N7" s="191"/>
      <c r="O7" s="201">
        <f aca="true" t="shared" si="0" ref="O7:O31">+F7+J7+M7</f>
        <v>37.5</v>
      </c>
    </row>
    <row r="8" spans="1:15" s="7" customFormat="1" ht="18" customHeight="1">
      <c r="A8" s="242" t="s">
        <v>9</v>
      </c>
      <c r="B8" s="63" t="s">
        <v>59</v>
      </c>
      <c r="C8" s="64" t="s">
        <v>7</v>
      </c>
      <c r="D8" s="65" t="s">
        <v>7</v>
      </c>
      <c r="E8" s="66" t="s">
        <v>7</v>
      </c>
      <c r="F8" s="67">
        <v>0</v>
      </c>
      <c r="G8" s="68" t="s">
        <v>60</v>
      </c>
      <c r="H8" s="69" t="s">
        <v>7</v>
      </c>
      <c r="I8" s="69"/>
      <c r="J8" s="67"/>
      <c r="K8" s="70">
        <v>36</v>
      </c>
      <c r="L8" s="71">
        <v>9</v>
      </c>
      <c r="M8" s="72">
        <f>K8*L8</f>
        <v>324</v>
      </c>
      <c r="N8" s="192"/>
      <c r="O8" s="202">
        <f t="shared" si="0"/>
        <v>324</v>
      </c>
    </row>
    <row r="9" spans="1:15" s="7" customFormat="1" ht="23.25" customHeight="1">
      <c r="A9" s="243"/>
      <c r="B9" s="162" t="s">
        <v>10</v>
      </c>
      <c r="C9" s="165" t="s">
        <v>7</v>
      </c>
      <c r="D9" s="141" t="s">
        <v>7</v>
      </c>
      <c r="E9" s="142" t="s">
        <v>7</v>
      </c>
      <c r="F9" s="166">
        <v>0</v>
      </c>
      <c r="G9" s="173" t="s">
        <v>11</v>
      </c>
      <c r="H9" s="145">
        <v>1.5</v>
      </c>
      <c r="I9" s="145">
        <v>25</v>
      </c>
      <c r="J9" s="170">
        <f aca="true" t="shared" si="1" ref="J9:J31">+H9*I9</f>
        <v>37.5</v>
      </c>
      <c r="K9" s="181">
        <v>1.5</v>
      </c>
      <c r="L9" s="144">
        <v>8</v>
      </c>
      <c r="M9" s="182">
        <f aca="true" t="shared" si="2" ref="M9:M31">K9*L9</f>
        <v>12</v>
      </c>
      <c r="N9" s="193"/>
      <c r="O9" s="203">
        <f t="shared" si="0"/>
        <v>49.5</v>
      </c>
    </row>
    <row r="10" spans="1:15" s="7" customFormat="1" ht="18" customHeight="1" thickBot="1">
      <c r="A10" s="244"/>
      <c r="B10" s="95" t="s">
        <v>33</v>
      </c>
      <c r="C10" s="96"/>
      <c r="D10" s="97"/>
      <c r="E10" s="98"/>
      <c r="F10" s="99"/>
      <c r="G10" s="174"/>
      <c r="H10" s="101"/>
      <c r="I10" s="101"/>
      <c r="J10" s="99"/>
      <c r="K10" s="183"/>
      <c r="L10" s="147"/>
      <c r="M10" s="184"/>
      <c r="N10" s="194">
        <v>90</v>
      </c>
      <c r="O10" s="204">
        <f>+N10*0.26</f>
        <v>23.400000000000002</v>
      </c>
    </row>
    <row r="11" spans="1:15" s="7" customFormat="1" ht="18" customHeight="1">
      <c r="A11" s="242" t="s">
        <v>12</v>
      </c>
      <c r="B11" s="63" t="s">
        <v>33</v>
      </c>
      <c r="C11" s="64"/>
      <c r="D11" s="65"/>
      <c r="E11" s="66"/>
      <c r="F11" s="67"/>
      <c r="G11" s="175"/>
      <c r="H11" s="69"/>
      <c r="I11" s="69"/>
      <c r="J11" s="67"/>
      <c r="K11" s="120"/>
      <c r="L11" s="121"/>
      <c r="M11" s="122"/>
      <c r="N11" s="192">
        <v>90</v>
      </c>
      <c r="O11" s="202">
        <f>+N11*0.26</f>
        <v>23.400000000000002</v>
      </c>
    </row>
    <row r="12" spans="1:15" s="7" customFormat="1" ht="18" customHeight="1" thickBot="1">
      <c r="A12" s="244"/>
      <c r="B12" s="95" t="s">
        <v>6</v>
      </c>
      <c r="C12" s="96" t="s">
        <v>7</v>
      </c>
      <c r="D12" s="97" t="s">
        <v>7</v>
      </c>
      <c r="E12" s="98" t="s">
        <v>7</v>
      </c>
      <c r="F12" s="99">
        <v>0</v>
      </c>
      <c r="G12" s="176" t="s">
        <v>8</v>
      </c>
      <c r="H12" s="152">
        <v>1.5</v>
      </c>
      <c r="I12" s="152">
        <v>25</v>
      </c>
      <c r="J12" s="177">
        <f t="shared" si="1"/>
        <v>37.5</v>
      </c>
      <c r="K12" s="183"/>
      <c r="L12" s="147"/>
      <c r="M12" s="184">
        <f t="shared" si="2"/>
        <v>0</v>
      </c>
      <c r="N12" s="195"/>
      <c r="O12" s="204">
        <f t="shared" si="0"/>
        <v>37.5</v>
      </c>
    </row>
    <row r="13" spans="1:15" s="7" customFormat="1" ht="18" customHeight="1">
      <c r="A13" s="242" t="s">
        <v>25</v>
      </c>
      <c r="B13" s="163" t="s">
        <v>47</v>
      </c>
      <c r="C13" s="117" t="s">
        <v>27</v>
      </c>
      <c r="D13" s="153">
        <v>16000</v>
      </c>
      <c r="E13" s="154">
        <v>0.031</v>
      </c>
      <c r="F13" s="119">
        <f>+D13*E13</f>
        <v>496</v>
      </c>
      <c r="G13" s="117" t="s">
        <v>31</v>
      </c>
      <c r="H13" s="118">
        <v>1.3</v>
      </c>
      <c r="I13" s="118">
        <v>50</v>
      </c>
      <c r="J13" s="119">
        <f t="shared" si="1"/>
        <v>65</v>
      </c>
      <c r="K13" s="120"/>
      <c r="L13" s="121"/>
      <c r="M13" s="122">
        <f t="shared" si="2"/>
        <v>0</v>
      </c>
      <c r="N13" s="196"/>
      <c r="O13" s="202">
        <f t="shared" si="0"/>
        <v>561</v>
      </c>
    </row>
    <row r="14" spans="1:15" s="7" customFormat="1" ht="18" customHeight="1" thickBot="1">
      <c r="A14" s="244"/>
      <c r="B14" s="95" t="s">
        <v>33</v>
      </c>
      <c r="C14" s="96"/>
      <c r="D14" s="97"/>
      <c r="E14" s="98"/>
      <c r="F14" s="99"/>
      <c r="G14" s="174"/>
      <c r="H14" s="101"/>
      <c r="I14" s="101"/>
      <c r="J14" s="99"/>
      <c r="K14" s="183"/>
      <c r="L14" s="147"/>
      <c r="M14" s="184"/>
      <c r="N14" s="194">
        <v>90</v>
      </c>
      <c r="O14" s="204">
        <f>+N14*0.26</f>
        <v>23.400000000000002</v>
      </c>
    </row>
    <row r="15" spans="1:15" s="7" customFormat="1" ht="18" customHeight="1">
      <c r="A15" s="242" t="s">
        <v>13</v>
      </c>
      <c r="B15" s="63" t="s">
        <v>6</v>
      </c>
      <c r="C15" s="64" t="s">
        <v>7</v>
      </c>
      <c r="D15" s="65" t="s">
        <v>7</v>
      </c>
      <c r="E15" s="66" t="s">
        <v>7</v>
      </c>
      <c r="F15" s="67">
        <v>0</v>
      </c>
      <c r="G15" s="117" t="s">
        <v>8</v>
      </c>
      <c r="H15" s="118">
        <v>1.5</v>
      </c>
      <c r="I15" s="118">
        <v>25</v>
      </c>
      <c r="J15" s="119">
        <f t="shared" si="1"/>
        <v>37.5</v>
      </c>
      <c r="K15" s="120"/>
      <c r="L15" s="121"/>
      <c r="M15" s="122">
        <f t="shared" si="2"/>
        <v>0</v>
      </c>
      <c r="N15" s="196"/>
      <c r="O15" s="202">
        <f t="shared" si="0"/>
        <v>37.5</v>
      </c>
    </row>
    <row r="16" spans="1:15" s="7" customFormat="1" ht="18" customHeight="1">
      <c r="A16" s="243"/>
      <c r="B16" s="162" t="s">
        <v>33</v>
      </c>
      <c r="C16" s="165"/>
      <c r="D16" s="141"/>
      <c r="E16" s="142"/>
      <c r="F16" s="166"/>
      <c r="G16" s="178"/>
      <c r="H16" s="143"/>
      <c r="I16" s="143"/>
      <c r="J16" s="166"/>
      <c r="K16" s="185"/>
      <c r="L16" s="148"/>
      <c r="M16" s="186"/>
      <c r="N16" s="193">
        <v>90</v>
      </c>
      <c r="O16" s="203">
        <f>+N16*0.26</f>
        <v>23.400000000000002</v>
      </c>
    </row>
    <row r="17" spans="1:15" s="7" customFormat="1" ht="36" customHeight="1" thickBot="1">
      <c r="A17" s="244"/>
      <c r="B17" s="95" t="s">
        <v>49</v>
      </c>
      <c r="C17" s="96" t="s">
        <v>7</v>
      </c>
      <c r="D17" s="97" t="s">
        <v>7</v>
      </c>
      <c r="E17" s="98" t="s">
        <v>7</v>
      </c>
      <c r="F17" s="99">
        <v>0</v>
      </c>
      <c r="G17" s="100" t="s">
        <v>14</v>
      </c>
      <c r="H17" s="101" t="s">
        <v>7</v>
      </c>
      <c r="I17" s="101"/>
      <c r="J17" s="99"/>
      <c r="K17" s="102">
        <v>17</v>
      </c>
      <c r="L17" s="103">
        <v>9</v>
      </c>
      <c r="M17" s="187">
        <f t="shared" si="2"/>
        <v>153</v>
      </c>
      <c r="N17" s="194"/>
      <c r="O17" s="204">
        <f t="shared" si="0"/>
        <v>153</v>
      </c>
    </row>
    <row r="18" spans="1:15" s="7" customFormat="1" ht="18" customHeight="1" thickBot="1">
      <c r="A18" s="62" t="s">
        <v>34</v>
      </c>
      <c r="B18" s="164" t="s">
        <v>33</v>
      </c>
      <c r="C18" s="167"/>
      <c r="D18" s="155"/>
      <c r="E18" s="156"/>
      <c r="F18" s="168"/>
      <c r="G18" s="179"/>
      <c r="H18" s="157"/>
      <c r="I18" s="157"/>
      <c r="J18" s="168"/>
      <c r="K18" s="188"/>
      <c r="L18" s="158"/>
      <c r="M18" s="189"/>
      <c r="N18" s="197">
        <v>120</v>
      </c>
      <c r="O18" s="205">
        <f>+N18*0.26</f>
        <v>31.200000000000003</v>
      </c>
    </row>
    <row r="19" spans="1:15" s="7" customFormat="1" ht="24.75" customHeight="1">
      <c r="A19" s="242" t="s">
        <v>15</v>
      </c>
      <c r="B19" s="63" t="s">
        <v>16</v>
      </c>
      <c r="C19" s="117" t="s">
        <v>17</v>
      </c>
      <c r="D19" s="65" t="s">
        <v>7</v>
      </c>
      <c r="E19" s="66" t="s">
        <v>7</v>
      </c>
      <c r="F19" s="119">
        <v>50.5</v>
      </c>
      <c r="G19" s="68" t="s">
        <v>26</v>
      </c>
      <c r="H19" s="118">
        <v>1.5</v>
      </c>
      <c r="I19" s="118">
        <v>25</v>
      </c>
      <c r="J19" s="119">
        <f t="shared" si="1"/>
        <v>37.5</v>
      </c>
      <c r="K19" s="120"/>
      <c r="L19" s="121"/>
      <c r="M19" s="122">
        <f t="shared" si="2"/>
        <v>0</v>
      </c>
      <c r="N19" s="196"/>
      <c r="O19" s="202">
        <f t="shared" si="0"/>
        <v>88</v>
      </c>
    </row>
    <row r="20" spans="1:15" s="7" customFormat="1" ht="18" customHeight="1">
      <c r="A20" s="243"/>
      <c r="B20" s="162" t="s">
        <v>18</v>
      </c>
      <c r="C20" s="165" t="s">
        <v>7</v>
      </c>
      <c r="D20" s="141" t="s">
        <v>7</v>
      </c>
      <c r="E20" s="142" t="s">
        <v>7</v>
      </c>
      <c r="F20" s="166">
        <v>0</v>
      </c>
      <c r="G20" s="165" t="s">
        <v>7</v>
      </c>
      <c r="H20" s="143" t="s">
        <v>7</v>
      </c>
      <c r="I20" s="143"/>
      <c r="J20" s="166"/>
      <c r="K20" s="181">
        <v>23</v>
      </c>
      <c r="L20" s="144">
        <v>8</v>
      </c>
      <c r="M20" s="182">
        <f t="shared" si="2"/>
        <v>184</v>
      </c>
      <c r="N20" s="193"/>
      <c r="O20" s="203">
        <f t="shared" si="0"/>
        <v>184</v>
      </c>
    </row>
    <row r="21" spans="1:15" s="7" customFormat="1" ht="18" customHeight="1" thickBot="1">
      <c r="A21" s="244"/>
      <c r="B21" s="95" t="s">
        <v>33</v>
      </c>
      <c r="C21" s="96"/>
      <c r="D21" s="97"/>
      <c r="E21" s="98"/>
      <c r="F21" s="99"/>
      <c r="G21" s="174"/>
      <c r="H21" s="101"/>
      <c r="I21" s="101"/>
      <c r="J21" s="99"/>
      <c r="K21" s="183"/>
      <c r="L21" s="147"/>
      <c r="M21" s="184"/>
      <c r="N21" s="194">
        <v>120</v>
      </c>
      <c r="O21" s="204">
        <f>+N21*0.26</f>
        <v>31.200000000000003</v>
      </c>
    </row>
    <row r="22" spans="1:15" s="7" customFormat="1" ht="24.75" customHeight="1">
      <c r="A22" s="242" t="s">
        <v>19</v>
      </c>
      <c r="B22" s="63" t="s">
        <v>16</v>
      </c>
      <c r="C22" s="117" t="s">
        <v>17</v>
      </c>
      <c r="D22" s="65" t="s">
        <v>7</v>
      </c>
      <c r="E22" s="66" t="s">
        <v>7</v>
      </c>
      <c r="F22" s="119">
        <v>50.5</v>
      </c>
      <c r="G22" s="68" t="s">
        <v>26</v>
      </c>
      <c r="H22" s="118">
        <v>1.5</v>
      </c>
      <c r="I22" s="118">
        <v>25</v>
      </c>
      <c r="J22" s="119">
        <f>+H22*I22</f>
        <v>37.5</v>
      </c>
      <c r="K22" s="120"/>
      <c r="L22" s="121"/>
      <c r="M22" s="122">
        <f>K22*L22</f>
        <v>0</v>
      </c>
      <c r="N22" s="196"/>
      <c r="O22" s="202">
        <f>+F22+J22+M22</f>
        <v>88</v>
      </c>
    </row>
    <row r="23" spans="1:15" s="7" customFormat="1" ht="18" customHeight="1">
      <c r="A23" s="243"/>
      <c r="B23" s="162" t="s">
        <v>33</v>
      </c>
      <c r="C23" s="165"/>
      <c r="D23" s="141"/>
      <c r="E23" s="142"/>
      <c r="F23" s="166"/>
      <c r="G23" s="178"/>
      <c r="H23" s="143"/>
      <c r="I23" s="143"/>
      <c r="J23" s="166"/>
      <c r="K23" s="185"/>
      <c r="L23" s="148"/>
      <c r="M23" s="186"/>
      <c r="N23" s="193">
        <v>120</v>
      </c>
      <c r="O23" s="203">
        <f>+N23*0.26</f>
        <v>31.200000000000003</v>
      </c>
    </row>
    <row r="24" spans="1:15" s="7" customFormat="1" ht="18" customHeight="1" thickBot="1">
      <c r="A24" s="244"/>
      <c r="B24" s="95" t="s">
        <v>6</v>
      </c>
      <c r="C24" s="96" t="s">
        <v>7</v>
      </c>
      <c r="D24" s="97" t="s">
        <v>7</v>
      </c>
      <c r="E24" s="98" t="s">
        <v>7</v>
      </c>
      <c r="F24" s="99">
        <v>0</v>
      </c>
      <c r="G24" s="176" t="s">
        <v>8</v>
      </c>
      <c r="H24" s="152">
        <v>1.5</v>
      </c>
      <c r="I24" s="152">
        <v>25</v>
      </c>
      <c r="J24" s="177">
        <f t="shared" si="1"/>
        <v>37.5</v>
      </c>
      <c r="K24" s="183"/>
      <c r="L24" s="147"/>
      <c r="M24" s="184">
        <f t="shared" si="2"/>
        <v>0</v>
      </c>
      <c r="N24" s="195"/>
      <c r="O24" s="204">
        <f t="shared" si="0"/>
        <v>37.5</v>
      </c>
    </row>
    <row r="25" spans="1:15" s="7" customFormat="1" ht="24.75" customHeight="1">
      <c r="A25" s="242" t="s">
        <v>20</v>
      </c>
      <c r="B25" s="63" t="s">
        <v>16</v>
      </c>
      <c r="C25" s="117" t="s">
        <v>17</v>
      </c>
      <c r="D25" s="65" t="s">
        <v>7</v>
      </c>
      <c r="E25" s="66" t="s">
        <v>7</v>
      </c>
      <c r="F25" s="119">
        <v>50.5</v>
      </c>
      <c r="G25" s="68" t="s">
        <v>26</v>
      </c>
      <c r="H25" s="118">
        <v>1.5</v>
      </c>
      <c r="I25" s="118">
        <v>25</v>
      </c>
      <c r="J25" s="119">
        <f t="shared" si="1"/>
        <v>37.5</v>
      </c>
      <c r="K25" s="120"/>
      <c r="L25" s="121"/>
      <c r="M25" s="122">
        <f t="shared" si="2"/>
        <v>0</v>
      </c>
      <c r="N25" s="196"/>
      <c r="O25" s="202">
        <f t="shared" si="0"/>
        <v>88</v>
      </c>
    </row>
    <row r="26" spans="1:15" s="7" customFormat="1" ht="18" customHeight="1" thickBot="1">
      <c r="A26" s="244"/>
      <c r="B26" s="95" t="s">
        <v>33</v>
      </c>
      <c r="C26" s="96"/>
      <c r="D26" s="97"/>
      <c r="E26" s="98"/>
      <c r="F26" s="99"/>
      <c r="G26" s="174"/>
      <c r="H26" s="101"/>
      <c r="I26" s="101"/>
      <c r="J26" s="99"/>
      <c r="K26" s="183"/>
      <c r="L26" s="147"/>
      <c r="M26" s="184"/>
      <c r="N26" s="194">
        <v>160</v>
      </c>
      <c r="O26" s="204">
        <f>+N26*0.3</f>
        <v>48</v>
      </c>
    </row>
    <row r="27" spans="1:15" s="7" customFormat="1" ht="18" customHeight="1">
      <c r="A27" s="242" t="s">
        <v>22</v>
      </c>
      <c r="B27" s="63" t="s">
        <v>6</v>
      </c>
      <c r="C27" s="64" t="s">
        <v>7</v>
      </c>
      <c r="D27" s="65" t="s">
        <v>7</v>
      </c>
      <c r="E27" s="66" t="s">
        <v>7</v>
      </c>
      <c r="F27" s="67">
        <v>0</v>
      </c>
      <c r="G27" s="117" t="s">
        <v>8</v>
      </c>
      <c r="H27" s="118">
        <v>1.5</v>
      </c>
      <c r="I27" s="118">
        <v>25</v>
      </c>
      <c r="J27" s="119">
        <f t="shared" si="1"/>
        <v>37.5</v>
      </c>
      <c r="K27" s="120"/>
      <c r="L27" s="121"/>
      <c r="M27" s="122">
        <f t="shared" si="2"/>
        <v>0</v>
      </c>
      <c r="N27" s="196"/>
      <c r="O27" s="202">
        <f t="shared" si="0"/>
        <v>37.5</v>
      </c>
    </row>
    <row r="28" spans="1:15" s="7" customFormat="1" ht="24.75" customHeight="1">
      <c r="A28" s="243"/>
      <c r="B28" s="162" t="s">
        <v>16</v>
      </c>
      <c r="C28" s="169" t="s">
        <v>21</v>
      </c>
      <c r="D28" s="141" t="s">
        <v>7</v>
      </c>
      <c r="E28" s="142" t="s">
        <v>7</v>
      </c>
      <c r="F28" s="170">
        <v>50.5</v>
      </c>
      <c r="G28" s="173" t="s">
        <v>26</v>
      </c>
      <c r="H28" s="145">
        <v>1.5</v>
      </c>
      <c r="I28" s="145">
        <v>25</v>
      </c>
      <c r="J28" s="170">
        <f t="shared" si="1"/>
        <v>37.5</v>
      </c>
      <c r="K28" s="185"/>
      <c r="L28" s="148"/>
      <c r="M28" s="186">
        <f t="shared" si="2"/>
        <v>0</v>
      </c>
      <c r="N28" s="198"/>
      <c r="O28" s="203">
        <f t="shared" si="0"/>
        <v>88</v>
      </c>
    </row>
    <row r="29" spans="1:15" s="7" customFormat="1" ht="18" customHeight="1">
      <c r="A29" s="243"/>
      <c r="B29" s="162" t="s">
        <v>35</v>
      </c>
      <c r="C29" s="171"/>
      <c r="D29" s="159"/>
      <c r="E29" s="160"/>
      <c r="F29" s="172"/>
      <c r="G29" s="173" t="s">
        <v>36</v>
      </c>
      <c r="H29" s="145">
        <v>1.5</v>
      </c>
      <c r="I29" s="145">
        <v>25</v>
      </c>
      <c r="J29" s="170">
        <f t="shared" si="1"/>
        <v>37.5</v>
      </c>
      <c r="K29" s="185"/>
      <c r="L29" s="148"/>
      <c r="M29" s="186"/>
      <c r="N29" s="198"/>
      <c r="O29" s="203">
        <f t="shared" si="0"/>
        <v>37.5</v>
      </c>
    </row>
    <row r="30" spans="1:15" s="7" customFormat="1" ht="18" customHeight="1" thickBot="1">
      <c r="A30" s="245"/>
      <c r="B30" s="74" t="s">
        <v>33</v>
      </c>
      <c r="C30" s="75"/>
      <c r="D30" s="76"/>
      <c r="E30" s="77"/>
      <c r="F30" s="78"/>
      <c r="G30" s="180"/>
      <c r="H30" s="146"/>
      <c r="I30" s="146"/>
      <c r="J30" s="78"/>
      <c r="K30" s="124"/>
      <c r="L30" s="125"/>
      <c r="M30" s="190"/>
      <c r="N30" s="199">
        <v>160</v>
      </c>
      <c r="O30" s="206">
        <f>+N30*0.3</f>
        <v>48</v>
      </c>
    </row>
    <row r="31" spans="1:15" s="7" customFormat="1" ht="18" customHeight="1" thickBot="1">
      <c r="A31" s="140" t="s">
        <v>23</v>
      </c>
      <c r="B31" s="48" t="s">
        <v>51</v>
      </c>
      <c r="C31" s="30" t="s">
        <v>7</v>
      </c>
      <c r="D31" s="31" t="s">
        <v>7</v>
      </c>
      <c r="E31" s="32" t="s">
        <v>7</v>
      </c>
      <c r="F31" s="33">
        <v>0</v>
      </c>
      <c r="G31" s="34" t="s">
        <v>24</v>
      </c>
      <c r="H31" s="35">
        <v>5</v>
      </c>
      <c r="I31" s="35">
        <v>25</v>
      </c>
      <c r="J31" s="36">
        <f t="shared" si="1"/>
        <v>125</v>
      </c>
      <c r="K31" s="43">
        <v>40</v>
      </c>
      <c r="L31" s="44">
        <v>8</v>
      </c>
      <c r="M31" s="45">
        <f t="shared" si="2"/>
        <v>320</v>
      </c>
      <c r="N31" s="200"/>
      <c r="O31" s="207">
        <f t="shared" si="0"/>
        <v>445</v>
      </c>
    </row>
    <row r="32" spans="1:15" s="214" customFormat="1" ht="16.5" customHeight="1" thickBot="1">
      <c r="A32" s="208" t="s">
        <v>32</v>
      </c>
      <c r="B32" s="209"/>
      <c r="C32" s="210"/>
      <c r="D32" s="211"/>
      <c r="E32" s="215"/>
      <c r="F32" s="212">
        <f>SUM(F13:F31)</f>
        <v>698</v>
      </c>
      <c r="G32" s="216"/>
      <c r="H32" s="212">
        <f>SUM(H7:H31)</f>
        <v>22.8</v>
      </c>
      <c r="I32" s="217"/>
      <c r="J32" s="212">
        <f>SUM(J7:J31)</f>
        <v>602.5</v>
      </c>
      <c r="K32" s="212">
        <f>SUM(K7:K31)</f>
        <v>117.5</v>
      </c>
      <c r="L32" s="217"/>
      <c r="M32" s="212">
        <f>SUM(M7:M31)</f>
        <v>993</v>
      </c>
      <c r="N32" s="212"/>
      <c r="O32" s="213">
        <f>SUM(O7:O31)</f>
        <v>2576.7000000000003</v>
      </c>
    </row>
    <row r="33" ht="11.25">
      <c r="E33" s="9"/>
    </row>
    <row r="34" spans="1:14" ht="11.25">
      <c r="A34" s="2" t="s">
        <v>48</v>
      </c>
      <c r="E34" s="9"/>
      <c r="N34" s="2">
        <f>SUM(N10:N33)</f>
        <v>1040</v>
      </c>
    </row>
    <row r="35" spans="1:5" ht="11.25">
      <c r="A35" s="2" t="s">
        <v>61</v>
      </c>
      <c r="E35" s="9"/>
    </row>
    <row r="36" ht="11.25">
      <c r="E36" s="9"/>
    </row>
    <row r="37" spans="1:8" ht="15">
      <c r="A37" s="23" t="s">
        <v>52</v>
      </c>
      <c r="E37" s="9"/>
      <c r="H37" s="127">
        <v>7000</v>
      </c>
    </row>
    <row r="38" spans="1:9" ht="15.75" thickBot="1">
      <c r="A38" s="23"/>
      <c r="E38" s="9"/>
      <c r="H38" s="223" t="s">
        <v>54</v>
      </c>
      <c r="I38" s="223"/>
    </row>
    <row r="39" spans="1:9" ht="19.5" customHeight="1" thickBot="1">
      <c r="A39" s="132" t="s">
        <v>71</v>
      </c>
      <c r="B39" s="133"/>
      <c r="C39" s="133"/>
      <c r="D39" s="134"/>
      <c r="E39" s="135"/>
      <c r="F39" s="133"/>
      <c r="G39" s="133"/>
      <c r="H39" s="219">
        <f>+O32/H$37</f>
        <v>0.36810000000000004</v>
      </c>
      <c r="I39" s="220"/>
    </row>
    <row r="40" spans="1:9" ht="19.5" customHeight="1" thickBot="1">
      <c r="A40" s="136" t="s">
        <v>70</v>
      </c>
      <c r="B40" s="137"/>
      <c r="C40" s="137"/>
      <c r="D40" s="138"/>
      <c r="E40" s="139"/>
      <c r="F40" s="137"/>
      <c r="G40" s="137"/>
      <c r="H40" s="224">
        <f>147/H$37</f>
        <v>0.021</v>
      </c>
      <c r="I40" s="225"/>
    </row>
    <row r="41" spans="1:9" ht="19.5" customHeight="1" thickBot="1">
      <c r="A41" s="132" t="s">
        <v>69</v>
      </c>
      <c r="B41" s="133"/>
      <c r="C41" s="133"/>
      <c r="D41" s="134"/>
      <c r="E41" s="135"/>
      <c r="F41" s="133"/>
      <c r="G41" s="133"/>
      <c r="H41" s="219">
        <f>18.6/H$37</f>
        <v>0.0026571428571428575</v>
      </c>
      <c r="I41" s="220"/>
    </row>
    <row r="42" spans="1:9" ht="19.5" customHeight="1" thickBot="1">
      <c r="A42" s="132" t="s">
        <v>68</v>
      </c>
      <c r="B42" s="133"/>
      <c r="C42" s="133"/>
      <c r="D42" s="134"/>
      <c r="E42" s="135"/>
      <c r="F42" s="133"/>
      <c r="G42" s="133"/>
      <c r="H42" s="219">
        <f>594.28/H$37</f>
        <v>0.08489714285714285</v>
      </c>
      <c r="I42" s="220"/>
    </row>
    <row r="43" spans="1:9" ht="19.5" customHeight="1" thickBot="1">
      <c r="A43" s="128" t="s">
        <v>53</v>
      </c>
      <c r="B43" s="129"/>
      <c r="C43" s="129"/>
      <c r="D43" s="130"/>
      <c r="E43" s="131"/>
      <c r="F43" s="129"/>
      <c r="G43" s="129"/>
      <c r="H43" s="221">
        <f>SUM(H39:H42)</f>
        <v>0.47665428571428575</v>
      </c>
      <c r="I43" s="222"/>
    </row>
    <row r="44" ht="11.25">
      <c r="E44" s="9"/>
    </row>
    <row r="45" ht="11.25">
      <c r="E45" s="9"/>
    </row>
    <row r="46" ht="11.25">
      <c r="E46" s="9"/>
    </row>
    <row r="47" ht="11.25">
      <c r="E47" s="9"/>
    </row>
    <row r="48" ht="11.25">
      <c r="E48" s="9"/>
    </row>
    <row r="49" ht="11.25">
      <c r="E49" s="9"/>
    </row>
    <row r="50" ht="11.25">
      <c r="E50" s="9"/>
    </row>
    <row r="51" ht="11.25">
      <c r="E51" s="9"/>
    </row>
    <row r="52" ht="11.25">
      <c r="E52" s="9"/>
    </row>
    <row r="53" ht="11.25">
      <c r="E53" s="9"/>
    </row>
    <row r="54" ht="11.25">
      <c r="E54" s="9"/>
    </row>
    <row r="55" ht="11.25">
      <c r="E55" s="9"/>
    </row>
    <row r="56" ht="11.25">
      <c r="E56" s="9"/>
    </row>
    <row r="57" ht="11.25">
      <c r="E57" s="9"/>
    </row>
    <row r="58" ht="11.25">
      <c r="E58" s="9"/>
    </row>
    <row r="59" ht="11.25">
      <c r="E59" s="9"/>
    </row>
    <row r="60" ht="11.25">
      <c r="E60" s="9"/>
    </row>
    <row r="61" ht="11.25">
      <c r="E61" s="9"/>
    </row>
    <row r="62" ht="11.25">
      <c r="E62" s="9"/>
    </row>
    <row r="63" ht="11.25">
      <c r="E63" s="9"/>
    </row>
    <row r="64" ht="11.25">
      <c r="E64" s="9"/>
    </row>
    <row r="65" ht="11.25">
      <c r="E65" s="9"/>
    </row>
    <row r="66" ht="11.25">
      <c r="E66" s="9"/>
    </row>
    <row r="67" ht="11.25">
      <c r="E67" s="9"/>
    </row>
    <row r="68" ht="11.25">
      <c r="E68" s="9"/>
    </row>
    <row r="69" ht="11.25">
      <c r="E69" s="9"/>
    </row>
    <row r="70" ht="11.25">
      <c r="E70" s="9"/>
    </row>
    <row r="71" ht="11.25">
      <c r="E71" s="9"/>
    </row>
    <row r="72" ht="11.25">
      <c r="E72" s="9"/>
    </row>
    <row r="73" ht="11.25">
      <c r="E73" s="9"/>
    </row>
    <row r="74" ht="11.25">
      <c r="E74" s="9"/>
    </row>
    <row r="75" ht="11.25">
      <c r="E75" s="9"/>
    </row>
    <row r="76" ht="11.25">
      <c r="E76" s="9"/>
    </row>
    <row r="77" ht="11.25">
      <c r="E77" s="9"/>
    </row>
    <row r="78" ht="11.25">
      <c r="E78" s="9"/>
    </row>
    <row r="79" ht="11.25">
      <c r="E79" s="9"/>
    </row>
    <row r="80" ht="11.25">
      <c r="E80" s="9"/>
    </row>
    <row r="81" ht="11.25">
      <c r="E81" s="9"/>
    </row>
    <row r="82" ht="11.25">
      <c r="E82" s="9"/>
    </row>
    <row r="83" ht="11.25">
      <c r="E83" s="9"/>
    </row>
    <row r="84" ht="11.25">
      <c r="E84" s="9"/>
    </row>
    <row r="85" ht="11.25">
      <c r="E85" s="9"/>
    </row>
    <row r="86" ht="11.25">
      <c r="E86" s="9"/>
    </row>
    <row r="87" ht="11.25">
      <c r="E87" s="9"/>
    </row>
    <row r="88" ht="11.25">
      <c r="E88" s="9"/>
    </row>
    <row r="89" ht="11.25">
      <c r="E89" s="9"/>
    </row>
    <row r="90" ht="11.25">
      <c r="E90" s="9"/>
    </row>
    <row r="91" ht="11.25">
      <c r="E91" s="9"/>
    </row>
    <row r="92" ht="11.25">
      <c r="E92" s="9"/>
    </row>
    <row r="93" ht="11.25">
      <c r="E93" s="9"/>
    </row>
    <row r="94" ht="11.25">
      <c r="E94" s="9"/>
    </row>
    <row r="95" ht="11.25">
      <c r="E95" s="9"/>
    </row>
    <row r="96" ht="11.25">
      <c r="E96" s="9"/>
    </row>
    <row r="97" ht="11.25">
      <c r="E97" s="9"/>
    </row>
    <row r="98" ht="11.25">
      <c r="E98" s="9"/>
    </row>
    <row r="99" ht="11.25">
      <c r="E99" s="9"/>
    </row>
    <row r="100" ht="11.25">
      <c r="E100" s="9"/>
    </row>
    <row r="101" ht="11.25">
      <c r="E101" s="9"/>
    </row>
    <row r="102" ht="11.25">
      <c r="E102" s="9"/>
    </row>
    <row r="103" ht="11.25">
      <c r="E103" s="9"/>
    </row>
    <row r="104" ht="11.25">
      <c r="E104" s="9"/>
    </row>
    <row r="105" ht="11.25">
      <c r="E105" s="9"/>
    </row>
    <row r="106" ht="11.25">
      <c r="E106" s="9"/>
    </row>
    <row r="107" ht="11.25">
      <c r="E107" s="9"/>
    </row>
    <row r="108" ht="11.25">
      <c r="E108" s="9"/>
    </row>
    <row r="109" ht="11.25">
      <c r="E109" s="9"/>
    </row>
    <row r="110" ht="11.25">
      <c r="E110" s="9"/>
    </row>
    <row r="111" ht="11.25">
      <c r="E111" s="9"/>
    </row>
    <row r="112" ht="11.25">
      <c r="E112" s="9"/>
    </row>
    <row r="113" ht="11.25">
      <c r="E113" s="9"/>
    </row>
    <row r="114" ht="11.25">
      <c r="E114" s="9"/>
    </row>
    <row r="115" ht="11.25">
      <c r="E115" s="9"/>
    </row>
    <row r="116" ht="11.25">
      <c r="E116" s="9"/>
    </row>
    <row r="117" ht="11.25">
      <c r="E117" s="9"/>
    </row>
    <row r="118" ht="11.25">
      <c r="E118" s="9"/>
    </row>
    <row r="119" ht="11.25">
      <c r="E119" s="9"/>
    </row>
    <row r="120" ht="11.25">
      <c r="E120" s="9"/>
    </row>
    <row r="121" ht="11.25">
      <c r="E121" s="9"/>
    </row>
    <row r="122" ht="11.25">
      <c r="E122" s="9"/>
    </row>
    <row r="123" ht="11.25">
      <c r="E123" s="9"/>
    </row>
    <row r="124" ht="11.25">
      <c r="E124" s="9"/>
    </row>
    <row r="125" ht="11.25">
      <c r="E125" s="9"/>
    </row>
    <row r="126" ht="11.25">
      <c r="E126" s="9"/>
    </row>
    <row r="127" ht="11.25">
      <c r="E127" s="9"/>
    </row>
    <row r="128" ht="11.25">
      <c r="E128" s="9"/>
    </row>
    <row r="129" ht="11.25">
      <c r="E129" s="9"/>
    </row>
    <row r="130" ht="11.25">
      <c r="E130" s="9"/>
    </row>
    <row r="131" ht="11.25">
      <c r="E131" s="9"/>
    </row>
    <row r="132" ht="11.25">
      <c r="E132" s="9"/>
    </row>
    <row r="133" ht="11.25">
      <c r="E133" s="9"/>
    </row>
    <row r="134" ht="11.25">
      <c r="E134" s="9"/>
    </row>
    <row r="135" ht="11.25">
      <c r="E135" s="9"/>
    </row>
    <row r="136" ht="11.25">
      <c r="E136" s="9"/>
    </row>
    <row r="137" ht="11.25">
      <c r="E137" s="9"/>
    </row>
    <row r="138" ht="11.25">
      <c r="E138" s="9"/>
    </row>
    <row r="139" ht="11.25">
      <c r="E139" s="9"/>
    </row>
    <row r="140" ht="11.25">
      <c r="E140" s="9"/>
    </row>
    <row r="141" ht="11.25">
      <c r="E141" s="9"/>
    </row>
    <row r="142" ht="11.25">
      <c r="E142" s="9"/>
    </row>
    <row r="143" ht="11.25">
      <c r="E143" s="9"/>
    </row>
    <row r="144" ht="11.25">
      <c r="E144" s="9"/>
    </row>
    <row r="145" ht="11.25">
      <c r="E145" s="9"/>
    </row>
    <row r="146" ht="11.25">
      <c r="E146" s="9"/>
    </row>
    <row r="147" ht="11.25">
      <c r="E147" s="9"/>
    </row>
    <row r="148" ht="11.25">
      <c r="E148" s="9"/>
    </row>
    <row r="149" ht="11.25">
      <c r="E149" s="9"/>
    </row>
    <row r="150" ht="11.25">
      <c r="E150" s="9"/>
    </row>
    <row r="151" ht="11.25">
      <c r="E151" s="9"/>
    </row>
    <row r="152" ht="11.25">
      <c r="E152" s="9"/>
    </row>
    <row r="153" ht="11.25">
      <c r="E153" s="9"/>
    </row>
    <row r="154" ht="11.25">
      <c r="E154" s="9"/>
    </row>
    <row r="155" ht="11.25">
      <c r="E155" s="9"/>
    </row>
    <row r="156" ht="11.25">
      <c r="E156" s="9"/>
    </row>
    <row r="157" ht="11.25">
      <c r="E157" s="9"/>
    </row>
    <row r="158" ht="11.25">
      <c r="E158" s="9"/>
    </row>
    <row r="159" ht="11.25">
      <c r="E159" s="9"/>
    </row>
    <row r="160" ht="11.25">
      <c r="E160" s="9"/>
    </row>
    <row r="161" ht="11.25">
      <c r="E161" s="9"/>
    </row>
    <row r="162" ht="11.25">
      <c r="E162" s="9"/>
    </row>
    <row r="163" ht="11.25">
      <c r="E163" s="9"/>
    </row>
    <row r="164" ht="11.25">
      <c r="E164" s="9"/>
    </row>
    <row r="165" ht="11.25">
      <c r="E165" s="9"/>
    </row>
    <row r="166" ht="11.25">
      <c r="E166" s="9"/>
    </row>
    <row r="167" ht="11.25">
      <c r="E167" s="9"/>
    </row>
    <row r="168" ht="11.25">
      <c r="E168" s="9"/>
    </row>
    <row r="169" ht="11.25">
      <c r="E169" s="9"/>
    </row>
    <row r="170" ht="11.25">
      <c r="E170" s="9"/>
    </row>
    <row r="171" ht="11.25">
      <c r="E171" s="9"/>
    </row>
    <row r="172" ht="11.25">
      <c r="E172" s="9"/>
    </row>
    <row r="173" ht="11.25">
      <c r="E173" s="9"/>
    </row>
    <row r="174" ht="11.25">
      <c r="E174" s="9"/>
    </row>
    <row r="175" ht="11.25">
      <c r="E175" s="9"/>
    </row>
    <row r="176" ht="11.25">
      <c r="E176" s="9"/>
    </row>
    <row r="177" ht="11.25">
      <c r="E177" s="9"/>
    </row>
    <row r="178" ht="11.25">
      <c r="E178" s="9"/>
    </row>
    <row r="179" ht="11.25">
      <c r="E179" s="9"/>
    </row>
    <row r="180" ht="11.25">
      <c r="E180" s="9"/>
    </row>
    <row r="181" ht="11.25">
      <c r="E181" s="9"/>
    </row>
    <row r="182" ht="11.25">
      <c r="E182" s="9"/>
    </row>
    <row r="183" ht="11.25">
      <c r="E183" s="9"/>
    </row>
    <row r="184" ht="11.25">
      <c r="E184" s="9"/>
    </row>
    <row r="185" ht="11.25">
      <c r="E185" s="9"/>
    </row>
    <row r="186" ht="11.25">
      <c r="E186" s="9"/>
    </row>
    <row r="187" ht="11.25">
      <c r="E187" s="9"/>
    </row>
    <row r="188" ht="11.25">
      <c r="E188" s="9"/>
    </row>
    <row r="189" ht="11.25">
      <c r="E189" s="9"/>
    </row>
    <row r="190" ht="11.25">
      <c r="E190" s="9"/>
    </row>
    <row r="191" ht="11.25">
      <c r="E191" s="9"/>
    </row>
    <row r="192" ht="11.25">
      <c r="E192" s="9"/>
    </row>
    <row r="193" ht="11.25">
      <c r="E193" s="9"/>
    </row>
    <row r="194" ht="11.25">
      <c r="E194" s="9"/>
    </row>
    <row r="195" ht="11.25">
      <c r="E195" s="9"/>
    </row>
    <row r="196" ht="11.25">
      <c r="E196" s="9"/>
    </row>
    <row r="197" ht="11.25">
      <c r="E197" s="9"/>
    </row>
  </sheetData>
  <sheetProtection/>
  <mergeCells count="21">
    <mergeCell ref="A25:A26"/>
    <mergeCell ref="A27:A30"/>
    <mergeCell ref="H42:I42"/>
    <mergeCell ref="H43:I43"/>
    <mergeCell ref="H38:I38"/>
    <mergeCell ref="H39:I39"/>
    <mergeCell ref="H40:I40"/>
    <mergeCell ref="H41:I41"/>
    <mergeCell ref="A15:A17"/>
    <mergeCell ref="A19:A21"/>
    <mergeCell ref="A5:A6"/>
    <mergeCell ref="B5:B6"/>
    <mergeCell ref="C5:F5"/>
    <mergeCell ref="A22:A24"/>
    <mergeCell ref="O5:O6"/>
    <mergeCell ref="N5:N6"/>
    <mergeCell ref="A8:A10"/>
    <mergeCell ref="A11:A12"/>
    <mergeCell ref="A13:A14"/>
    <mergeCell ref="G5:J5"/>
    <mergeCell ref="K5:M5"/>
  </mergeCells>
  <printOptions/>
  <pageMargins left="0.75" right="0.44" top="0.17" bottom="0.16" header="0" footer="0.16"/>
  <pageSetup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Propia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Hernandez Vicente</dc:creator>
  <cp:keywords/>
  <dc:description/>
  <cp:lastModifiedBy>*</cp:lastModifiedBy>
  <cp:lastPrinted>2011-09-06T18:59:06Z</cp:lastPrinted>
  <dcterms:created xsi:type="dcterms:W3CDTF">2000-11-08T01:06:56Z</dcterms:created>
  <dcterms:modified xsi:type="dcterms:W3CDTF">2014-08-22T09:18:06Z</dcterms:modified>
  <cp:category/>
  <cp:version/>
  <cp:contentType/>
  <cp:contentStatus/>
</cp:coreProperties>
</file>